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SOM/Sotsiaalkindlustusamet/Pargi tn 1/Uus üürileping/"/>
    </mc:Choice>
  </mc:AlternateContent>
  <xr:revisionPtr revIDLastSave="46" documentId="8_{CB191EF3-6A86-4444-8510-291DF052C3E3}" xr6:coauthVersionLast="47" xr6:coauthVersionMax="47" xr10:uidLastSave="{FDE4721A-1B70-43A8-9478-3D9DC02290CA}"/>
  <workbookProtection workbookAlgorithmName="SHA-512" workbookHashValue="wKyyB15akL98pPOVGT9zcb2YWm9akl0cD4um1qCDPCdISe/1S1kOmjjQG2uF/kG834cVwBMUJ4Lii7AiV8hR5A==" workbookSaltValue="yReq2ODIJzPw3belSSsykg==" workbookSpinCount="100000" lockStructure="1"/>
  <bookViews>
    <workbookView xWindow="28680" yWindow="-183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9" i="1" l="1"/>
  <c r="M5" i="1" l="1"/>
  <c r="M6" i="1"/>
  <c r="M7" i="1"/>
  <c r="M8" i="1"/>
  <c r="M9" i="1"/>
  <c r="M10" i="1"/>
  <c r="M11" i="1"/>
  <c r="M12" i="1"/>
  <c r="M13" i="1"/>
  <c r="M14" i="1"/>
  <c r="M15" i="1"/>
  <c r="M16" i="1"/>
  <c r="M17" i="1"/>
  <c r="M18"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T22" i="11"/>
  <c r="AQ31" i="11"/>
  <c r="AR24" i="11"/>
  <c r="AL22" i="11"/>
  <c r="AT30" i="11"/>
  <c r="AL30" i="11"/>
  <c r="AP30" i="11"/>
  <c r="AG20" i="11"/>
  <c r="AC31"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M30" i="11"/>
  <c r="AP31" i="11"/>
  <c r="AT17" i="11"/>
  <c r="AO4" i="11"/>
  <c r="AS4" i="11"/>
  <c r="AP4" i="11"/>
  <c r="AE16" i="11"/>
  <c r="AD16" i="11"/>
  <c r="AP24" i="11"/>
  <c r="AE24" i="11"/>
  <c r="AU24" i="11"/>
  <c r="AS15" i="11"/>
  <c r="AP8" i="11"/>
  <c r="AF8" i="11"/>
  <c r="AS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U22" i="11"/>
  <c r="AK22" i="11"/>
  <c r="AU30" i="11"/>
  <c r="AC22" i="11"/>
  <c r="AC15" i="11"/>
  <c r="AI20" i="11"/>
  <c r="AH31" i="11"/>
  <c r="AS31" i="11"/>
  <c r="AU17" i="11"/>
  <c r="AC16" i="11"/>
  <c r="AF16" i="11"/>
  <c r="AN24" i="11"/>
  <c r="AM2" i="11"/>
  <c r="AC2" i="11"/>
  <c r="M2" i="11"/>
  <c r="M18" i="11" s="1"/>
  <c r="N2" i="11"/>
  <c r="N18" i="11" s="1"/>
  <c r="O2" i="11"/>
  <c r="O18" i="11" s="1"/>
  <c r="P2" i="11"/>
  <c r="P18" i="11" s="1"/>
  <c r="Q2" i="11"/>
  <c r="Q18" i="11" s="1"/>
  <c r="L2" i="11"/>
  <c r="L18" i="11" s="1"/>
  <c r="K2" i="11"/>
  <c r="K18" i="11" s="1"/>
  <c r="R2" i="11"/>
  <c r="R18" i="11" s="1"/>
  <c r="J2" i="11"/>
  <c r="J18" i="11" s="1"/>
  <c r="S2" i="11"/>
  <c r="S18" i="11" s="1"/>
  <c r="T2" i="11"/>
  <c r="T18"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8"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8" i="11" s="1"/>
  <c r="E93" i="4"/>
  <c r="E92" i="4"/>
  <c r="E94" i="4"/>
  <c r="E87" i="4"/>
  <c r="E85" i="4"/>
  <c r="E88" i="4"/>
  <c r="E91" i="4"/>
  <c r="E89" i="4"/>
  <c r="AB3" i="1"/>
  <c r="BA5" i="11" l="1"/>
  <c r="BA3"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18" i="11" s="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18" i="11" s="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8"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8"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8"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8" i="11" s="1"/>
  <c r="AR18" i="11" s="1"/>
  <c r="E151" i="4"/>
  <c r="E148" i="4"/>
  <c r="E145" i="4"/>
  <c r="E154" i="4"/>
  <c r="E153" i="4"/>
  <c r="E147" i="4"/>
  <c r="E149" i="4"/>
  <c r="E152" i="4"/>
  <c r="G6" i="4"/>
  <c r="F6" i="4"/>
  <c r="G14" i="4"/>
  <c r="F14" i="4"/>
  <c r="G32" i="4"/>
  <c r="F32" i="4"/>
  <c r="G5" i="4"/>
  <c r="F5" i="4"/>
  <c r="G41" i="4"/>
  <c r="D41" i="4"/>
  <c r="F41" i="4"/>
  <c r="G23" i="4"/>
  <c r="F23" i="4"/>
  <c r="C51" i="4"/>
  <c r="C42" i="4"/>
  <c r="C24" i="4"/>
  <c r="C15" i="4"/>
  <c r="C33" i="4"/>
  <c r="AS18" i="11" l="1"/>
  <c r="AU18" i="11"/>
  <c r="AK18" i="11"/>
  <c r="AE18" i="11"/>
  <c r="AD18" i="11"/>
  <c r="AG18" i="11"/>
  <c r="AJ18" i="11"/>
  <c r="AF18" i="11"/>
  <c r="AI18" i="11"/>
  <c r="AH18" i="11"/>
  <c r="AL18" i="11"/>
  <c r="AM18" i="11"/>
  <c r="AC18" i="11"/>
  <c r="AN18" i="11"/>
  <c r="AO18" i="11"/>
  <c r="AP18" i="11"/>
  <c r="AQ18" i="11"/>
  <c r="AT18"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3" i="11" s="1"/>
  <c r="BC47" i="11"/>
  <c r="AY47" i="11"/>
  <c r="BB47"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BD4" i="11" l="1"/>
  <c r="BD22" i="11"/>
  <c r="BD6" i="11"/>
  <c r="BD30" i="11"/>
  <c r="BD31" i="11"/>
  <c r="I178" i="4"/>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<sst xmlns="http://schemas.openxmlformats.org/spreadsheetml/2006/main" count="1873" uniqueCount="278">
  <si>
    <t>Hoone nimetus:</t>
  </si>
  <si>
    <t>Viljandi poliseijaoskond</t>
  </si>
  <si>
    <t>Aadress:</t>
  </si>
  <si>
    <t>Pargi tn 1, Viljandi linn, Viljandimaa</t>
  </si>
  <si>
    <t>Korruselisus:</t>
  </si>
  <si>
    <t>04</t>
  </si>
  <si>
    <t>Lisakorrused:</t>
  </si>
  <si>
    <t>00</t>
  </si>
  <si>
    <t>Töö number:</t>
  </si>
  <si>
    <t>292-13-3-4</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</si>
  <si>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</si>
  <si>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</si>
  <si>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</si>
  <si>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</si>
  <si>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</si>
  <si>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</si>
  <si>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</si>
  <si>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</si>
  <si>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</si>
  <si>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</si>
  <si>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</si>
  <si>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</si>
  <si>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</si>
  <si>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</si>
  <si>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</si>
  <si>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</si>
  <si>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</si>
  <si>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</si>
  <si>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</si>
  <si>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</si>
  <si>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</si>
  <si>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</si>
  <si>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</si>
  <si>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</si>
  <si>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</si>
  <si>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</si>
  <si>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</si>
  <si>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</si>
  <si>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</si>
  <si>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</si>
  <si>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</si>
  <si>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</si>
  <si>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</si>
  <si>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</si>
  <si>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</si>
  <si>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</si>
  <si>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ÜÜRITAV PIND</t>
  </si>
  <si>
    <t>Kelder</t>
  </si>
  <si>
    <t>59 Liigitamata hoiuruumid</t>
  </si>
  <si>
    <t>Ainukasutuses pind</t>
  </si>
  <si>
    <t>Politsei- ja Piirivalveamet</t>
  </si>
  <si>
    <t>002</t>
  </si>
  <si>
    <t>VERTIKAALSETE ÜHENDUSTEEDE PIND</t>
  </si>
  <si>
    <t>Trepp/Trepikoda</t>
  </si>
  <si>
    <t>92 Vertikaalliiklusruumid</t>
  </si>
  <si>
    <t>003</t>
  </si>
  <si>
    <t>Koridor</t>
  </si>
  <si>
    <t>91 Horisontaalliiklusruumid</t>
  </si>
  <si>
    <t>004</t>
  </si>
  <si>
    <t>Abiruum</t>
  </si>
  <si>
    <t>23 Äriruumide abiruumid</t>
  </si>
  <si>
    <t>005</t>
  </si>
  <si>
    <t>006</t>
  </si>
  <si>
    <t>Pesuruum</t>
  </si>
  <si>
    <t>72 Pesuruumid</t>
  </si>
  <si>
    <t>007</t>
  </si>
  <si>
    <t>Leiliruum</t>
  </si>
  <si>
    <t>74 Leiliruumid</t>
  </si>
  <si>
    <t>008</t>
  </si>
  <si>
    <t>WC</t>
  </si>
  <si>
    <t>73 WC-ruumid</t>
  </si>
  <si>
    <t>01</t>
  </si>
  <si>
    <t>Tuulekoda</t>
  </si>
  <si>
    <t>83 Sissepääsuruumid</t>
  </si>
  <si>
    <t>Ühiskasutuses hoone pind</t>
  </si>
  <si>
    <t>101a</t>
  </si>
  <si>
    <t>101c</t>
  </si>
  <si>
    <t>Eriotstarbeline ruum</t>
  </si>
  <si>
    <t>49 Ruumigrupi liigitamata eriruumid</t>
  </si>
  <si>
    <t>Ühiskasutuses korruse pind</t>
  </si>
  <si>
    <t>Kabinet/Büroo</t>
  </si>
  <si>
    <t>21 Bürooruumid</t>
  </si>
  <si>
    <t>105a</t>
  </si>
  <si>
    <t>Siseministeeriumi infotehnoloogia- ja arenduskeskus</t>
  </si>
  <si>
    <t>Relvaruum</t>
  </si>
  <si>
    <t>110a</t>
  </si>
  <si>
    <t>TEHNOPIND</t>
  </si>
  <si>
    <t>Alajaam/Trafo/Jaotla</t>
  </si>
  <si>
    <t>97 Elektrotehnilised ruumid</t>
  </si>
  <si>
    <t>118a</t>
  </si>
  <si>
    <t>Riietusruum</t>
  </si>
  <si>
    <t>71 Riietusruumid</t>
  </si>
  <si>
    <t>121a</t>
  </si>
  <si>
    <t>Puhkeruum</t>
  </si>
  <si>
    <t>48 Puhke- ja huvialaruumid</t>
  </si>
  <si>
    <t>Arhiiv</t>
  </si>
  <si>
    <t>53 Arhiivid</t>
  </si>
  <si>
    <t>Aatrium/Fuajee</t>
  </si>
  <si>
    <t>Spordiruum/-saal</t>
  </si>
  <si>
    <t>47 Spordiruumid</t>
  </si>
  <si>
    <t>Eesruum</t>
  </si>
  <si>
    <t>Koristus- ja hooldusruum</t>
  </si>
  <si>
    <t>86 Koristus- ja hooldusruumid</t>
  </si>
  <si>
    <t>Hoiuruum/Ladu</t>
  </si>
  <si>
    <t>52 Laod</t>
  </si>
  <si>
    <t>02</t>
  </si>
  <si>
    <t>200a</t>
  </si>
  <si>
    <t>Laboratoorium</t>
  </si>
  <si>
    <t>36 Laboratooriumiruumid</t>
  </si>
  <si>
    <t>Auditoorium</t>
  </si>
  <si>
    <t>34 Auditooriumid</t>
  </si>
  <si>
    <t>Kinnipidamisruum</t>
  </si>
  <si>
    <t>Kööginurk/Köök</t>
  </si>
  <si>
    <t>62 Töökoha söögitoad</t>
  </si>
  <si>
    <t>Vent ruum</t>
  </si>
  <si>
    <t>96 Ventilatsiooniruumid</t>
  </si>
  <si>
    <t>03</t>
  </si>
  <si>
    <t>Sotsiaalkindlustusamet</t>
  </si>
  <si>
    <t>400</t>
  </si>
  <si>
    <t>401</t>
  </si>
  <si>
    <t>402</t>
  </si>
  <si>
    <t>403</t>
  </si>
  <si>
    <t>TALO tüüpruumide nimestiku vasted</t>
  </si>
  <si>
    <t>Ruumi kategooria</t>
  </si>
  <si>
    <t>Abiveerg</t>
  </si>
  <si>
    <t>Rõdu</t>
  </si>
  <si>
    <t>98 Välisruumid</t>
  </si>
  <si>
    <t>KORRUSE AVATUD NETOPIND</t>
  </si>
  <si>
    <t>Terrass</t>
  </si>
  <si>
    <t>Varjualune</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</si>
  <si>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</si>
  <si>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</si>
  <si>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</si>
  <si>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</si>
  <si>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</si>
  <si>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</si>
  <si>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</si>
  <si>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</si>
  <si>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</si>
  <si>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</si>
  <si>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</si>
  <si>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</si>
  <si>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</si>
  <si>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</si>
  <si>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</si>
  <si>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</si>
  <si>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</si>
  <si>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</si>
  <si>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</si>
  <si>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Õhuvõtukamber</t>
  </si>
  <si>
    <t>Lift</t>
  </si>
  <si>
    <t>Šaht</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</si>
  <si>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</si>
  <si>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</si>
  <si>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</si>
  <si>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</si>
  <si>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</si>
  <si>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</si>
  <si>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</si>
  <si>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</si>
  <si>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</si>
  <si>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</si>
  <si>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</si>
  <si>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</si>
  <si>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</si>
  <si>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</si>
  <si>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</si>
  <si>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Garderoob</t>
  </si>
  <si>
    <t>51 Garderoobiruumid</t>
  </si>
  <si>
    <t>Jalgrataste hoidla</t>
  </si>
  <si>
    <t>Jäätmed</t>
  </si>
  <si>
    <t>87 Jäätmehooldusruumid</t>
  </si>
  <si>
    <t>Kaaluruum</t>
  </si>
  <si>
    <t>22 Äriruumid</t>
  </si>
  <si>
    <t>82 Kinnistu juurde kuuluvad laod</t>
  </si>
  <si>
    <t>88 Kinnistu eriruumid</t>
  </si>
  <si>
    <t>Kemikaalid</t>
  </si>
  <si>
    <t>Klassiruum</t>
  </si>
  <si>
    <t>31 Klassiruumid</t>
  </si>
  <si>
    <t>Koeraruum</t>
  </si>
  <si>
    <t>Kohtusaal</t>
  </si>
  <si>
    <t>Köögi abiruum</t>
  </si>
  <si>
    <t>64 Köögiruumid</t>
  </si>
  <si>
    <t>Külmik</t>
  </si>
  <si>
    <t>65 Köögi külmkambrid</t>
  </si>
  <si>
    <t>Laadimisruum/-tsoon</t>
  </si>
  <si>
    <t>Lahangusaal</t>
  </si>
  <si>
    <t>Lasketiir</t>
  </si>
  <si>
    <t>Laut</t>
  </si>
  <si>
    <t>41 Tootmisruumid</t>
  </si>
  <si>
    <t>Lava/Kino</t>
  </si>
  <si>
    <t>77 Klubi- ja harrastusruumid</t>
  </si>
  <si>
    <t>Lüüs</t>
  </si>
  <si>
    <t>Nõupidamise ruum</t>
  </si>
  <si>
    <t>Näitusesaal/Muuseum</t>
  </si>
  <si>
    <t>46 Kultuuriasutuste ruumid</t>
  </si>
  <si>
    <t>Ooteruum/Teenindusruum</t>
  </si>
  <si>
    <t>84 Avalikud teenindusruumid</t>
  </si>
  <si>
    <t>Parkla</t>
  </si>
  <si>
    <t>89 Liigitamata ühisruumid</t>
  </si>
  <si>
    <t>75 Puhketoad</t>
  </si>
  <si>
    <t>Pööning/Katusealune</t>
  </si>
  <si>
    <t>Raamatukogu</t>
  </si>
  <si>
    <t>39 Liigitamata õpperuumid</t>
  </si>
  <si>
    <t>Saal</t>
  </si>
  <si>
    <t>33 Loengusaalid</t>
  </si>
  <si>
    <t>Sakraalruum</t>
  </si>
  <si>
    <t>45 Sakraalruumid</t>
  </si>
  <si>
    <t>Salong</t>
  </si>
  <si>
    <t>Server</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</si>
  <si>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</si>
  <si>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</si>
  <si>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</si>
  <si>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</si>
  <si>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</si>
  <si>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</si>
  <si>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</si>
  <si>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</si>
  <si>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</si>
  <si>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</si>
  <si>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</si>
  <si>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</si>
  <si>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</si>
  <si>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</si>
  <si>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</si>
  <si>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</si>
  <si>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</si>
  <si>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</si>
  <si>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</si>
  <si>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</si>
  <si>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</si>
  <si>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</si>
  <si>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</si>
  <si>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</si>
  <si>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</si>
  <si>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</si>
  <si>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</si>
  <si>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</si>
  <si>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</si>
  <si>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</si>
  <si>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</si>
  <si>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</si>
  <si>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</si>
  <si>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</si>
  <si>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</si>
  <si>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</si>
  <si>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</si>
  <si>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</si>
  <si>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</si>
  <si>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</si>
  <si>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</si>
  <si>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</si>
  <si>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</si>
  <si>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</si>
  <si>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</si>
  <si>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</si>
  <si>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</si>
  <si>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</si>
  <si>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</si>
  <si>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</si>
  <si>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</si>
  <si>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</si>
  <si>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</si>
  <si>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</si>
  <si>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</si>
  <si>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</si>
  <si>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</si>
  <si>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</si>
  <si>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=SUMPRODUCT(--($A:$A=$A3)*($G:$G=Tabelid!$L$1)*($C:$C=Tabelid!$j$4)*($H:$H=J$2);($E:$E))/SUMPRODUCT(--($A:$A=$A3)*($G:$G=Tabelid!$L$1)*($C:$C=Tabelid!$j$4);($E:$E))*$E3</t>
  </si>
  <si>
    <t>Ühiskasutuses korruste pind</t>
  </si>
  <si>
    <t>Ühiskasutuses muu pind</t>
  </si>
  <si>
    <t>Kokku</t>
  </si>
  <si>
    <t>Osakaal</t>
  </si>
  <si>
    <t>VILJANDIPARGI_03</t>
  </si>
  <si>
    <t>VILJANDIPARGI_05</t>
  </si>
  <si>
    <t>VILJANDIPARGI_09</t>
  </si>
  <si>
    <t>PPA/ SKA</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</si>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</sst>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90" zoomScaleNormal="90" workbookViewId="0">
      <pane ySplit="2" topLeftCell="A3" activePane="bottomLeft" state="frozen"/>
      <selection activeCell="G1" sqref="G1"/>
      <selection pane="bottomLeft" activeCell="AX12" sqref="AX12"/>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268</v>
      </c>
      <c r="AB1" s="32"/>
      <c r="AC1" s="36" t="s">
        <v>268</v>
      </c>
      <c r="AU1" s="32"/>
      <c r="AV1" s="32"/>
      <c r="AW1" s="25" t="str">
        <f>IF(SIGN(COUNTIFS(Tabel1[Jaotus],"Ainukasutuses pind",Tabel1[Üürnik],"")+COUNTIFS(Tabel1[Jaotus],"&lt;&gt;Ainukasutuses pind",Tabel1[Üürnik],"*"))=0,"","Kontrolli Eksplikatsiooni lehel punasega värvitud väljasid")</f>
        <v/>
      </c>
      <c r="BF1" s="25" t="s">
        <v>277</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Politsei- ja Piirivalveamet</v>
      </c>
      <c r="K2" s="13" t="str">
        <f ca="1">Eksplikatsioon!P3</f>
        <v>Sotsiaalkindlustusamet</v>
      </c>
      <c r="L2" s="13" t="str">
        <f ca="1">Eksplikatsioon!Q3</f>
        <v>Siseministeeriumi infotehnoloogia- ja arenduskeskus</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Politsei- ja Piirivalveamet</v>
      </c>
      <c r="AD2" s="13" t="str">
        <f ca="1">Eksplikatsioon!P3</f>
        <v>Sotsiaalkindlustusamet</v>
      </c>
      <c r="AE2" s="13" t="str">
        <f ca="1">Eksplikatsioon!Q3</f>
        <v>Siseministeeriumi infotehnoloogia- ja arenduskeskus</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42</v>
      </c>
      <c r="AX2" s="62" t="s">
        <v>43</v>
      </c>
      <c r="AY2" s="62" t="s">
        <v>49</v>
      </c>
      <c r="AZ2" s="62" t="s">
        <v>269</v>
      </c>
      <c r="BA2" s="62" t="s">
        <v>74</v>
      </c>
      <c r="BB2" s="62" t="s">
        <v>270</v>
      </c>
      <c r="BC2" s="62" t="s">
        <v>271</v>
      </c>
      <c r="BD2" s="62" t="s">
        <v>272</v>
      </c>
      <c r="BF2" s="61" t="s">
        <v>42</v>
      </c>
      <c r="BG2" s="61" t="s">
        <v>43</v>
      </c>
    </row>
    <row r="3" spans="1:59" x14ac:dyDescent="0.25">
      <c r="A3" s="23" t="str">
        <f>IF(Eksplikatsioon!A4=0,"",Eksplikatsioon!A4)</f>
        <v>00</v>
      </c>
      <c r="B3" s="60" t="str">
        <f>IF(Eksplikatsioon!B4=0,"",Eksplikatsioon!B4)</f>
        <v>001</v>
      </c>
      <c r="C3" s="23" t="str">
        <f>IF(Eksplikatsioon!C4=0,"",Eksplikatsioon!C4)</f>
        <v>ÜÜRITAV PIND</v>
      </c>
      <c r="D3" s="23" t="str">
        <f>IF(Eksplikatsioon!D4=0,"",Eksplikatsioon!D4)</f>
        <v>Kelder</v>
      </c>
      <c r="E3" s="58">
        <f>IF(Eksplikatsioon!F4=0,"",Eksplikatsioon!F4)</f>
        <v>38.799999999999997</v>
      </c>
      <c r="F3" s="23" t="str">
        <f>IF(Eksplikatsioon!H4=0,"",Eksplikatsioon!H4)</f>
        <v/>
      </c>
      <c r="G3" s="23" t="str">
        <f>IF(Eksplikatsioon!J4=0,"",Eksplikatsioon!J4)</f>
        <v>Ainukasutuses pind</v>
      </c>
      <c r="H3" s="23" t="str">
        <f>IF(Eksplikatsioon!K4=0,"",Eksplikatsioon!K4)</f>
        <v>Politsei- ja Piirivalveamet</v>
      </c>
      <c r="I3" s="23" t="str">
        <f>IF(Eksplikatsioon!L4=0,"",Eksplikatsioon!L4)</f>
        <v>VILJANDIPARGI_03</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Politsei- ja Piirivalveamet</v>
      </c>
      <c r="AX3" s="39" t="str">
        <f t="shared" ref="AX3" si="0">IF(BG3&lt;&gt;"",BG3,"")</f>
        <v>VILJANDIPARGI_03</v>
      </c>
      <c r="AY3" s="37">
        <f>IF(BF3&lt;&gt;"",IF(SUMIFS(E:E,H:H,AW3,G:G,"Ainukasutuses pind",C:C,"ÜÜRITAV PIND")=0,0,SUMIFS(E:E,H:H,AW3,G:G,"Ainukasutuses pind",C:C,"ÜÜRITAV PIND")),IF(AW3="Aktiivne vakantsus",SUMIFS(E:E,C:C,"üüritav pind",G:G,"ainukasutuses pind")-SUM($AY$2:AY2),IF(AW3="Üüritav pind kokku",SUM($AY$2:AY2),"")))</f>
        <v>2066.5999999999981</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126.44149012742113</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69.925126411795262</v>
      </c>
      <c r="BB3" s="37">
        <f ca="1">IF(OR(BF3&lt;&gt;"",AW3="Aktiivne vakantsus"),IFERROR(SUM(INDIRECT("r3c"&amp;MATCH($AW3,AC$2:AU$2,0)+28,FALSE):INDIRECT("r1002c"&amp;MATCH($AW3,AC$2:AU$2,0)+28,FALSE)),0),IF(AW3="Üüritav pind kokku",SUM($BB$2:BB2),""))</f>
        <v>5.65</v>
      </c>
      <c r="BC3" s="37">
        <f ca="1">IF(AW3="Passiivne vakantsus",SUMIFS(E:E,C:C,"PASSIIVNE VAKANTSUS"),IF(AW3="Üüritav pind kokku",SUM(AY3:BB3),IF(AW3&lt;&gt;"",SUM(AY3:BB3),"")))</f>
        <v>2268.6166165392146</v>
      </c>
      <c r="BD3" s="47">
        <f ca="1">IFERROR(IF(AND(AW3&lt;&gt;"passiivne vakantsus"),BC3/(SUMIFS(BC:BC,AW:AW,"Üüritav pind kokku")),""),"")</f>
        <v>0.97024061951039953</v>
      </c>
      <c r="BF3" s="38" t="s">
        <v>50</v>
      </c>
      <c r="BG3" s="38" t="s">
        <v>273</v>
      </c>
    </row>
    <row r="4" spans="1:59" x14ac:dyDescent="0.25">
      <c r="A4" s="23" t="str">
        <f>IF(Eksplikatsioon!A5=0,"",Eksplikatsioon!A5)</f>
        <v>00</v>
      </c>
      <c r="B4" s="60" t="str">
        <f>IF(Eksplikatsioon!B5=0,"",Eksplikatsioon!B5)</f>
        <v>002</v>
      </c>
      <c r="C4" s="23" t="str">
        <f>IF(Eksplikatsioon!C5=0,"",Eksplikatsioon!C5)</f>
        <v>VERTIKAALSETE ÜHENDUSTEEDE PIND</v>
      </c>
      <c r="D4" s="23" t="str">
        <f>IF(Eksplikatsioon!D5=0,"",Eksplikatsioon!D5)</f>
        <v>Trepp/Trepikoda</v>
      </c>
      <c r="E4" s="58">
        <f>IF(Eksplikatsioon!F5=0,"",Eksplikatsioon!F5)</f>
        <v>5.3</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Sotsiaalkindlustusamet</v>
      </c>
      <c r="AX4" s="39" t="str">
        <f t="shared" ref="AX4:AX9" si="2">IF(BG4&lt;&gt;"",BG4,"")</f>
        <v>VILJANDIPARGI_05</v>
      </c>
      <c r="AY4" s="37">
        <f>IF(BF4&lt;&gt;"",IF(SUMIFS(E:E,H:H,AW4,G:G,"Ainukasutuses pind",C:C,"ÜÜRITAV PIND")=0,0,SUMIFS(E:E,H:H,AW4,G:G,"Ainukasutuses pind",C:C,"ÜÜRITAV PIND")),IF(AW4="Aktiivne vakantsus",SUMIFS(E:E,C:C,"üüritav pind",G:G,"ainukasutuses pind")-SUM($AY$2:AY3),IF(AW4="Üüritav pind kokku",SUM($AY$2:AY3),"")))</f>
        <v>16.399999999999999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5.2482319660537478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0.55490761306176484</v>
      </c>
      <c r="BB4" s="37">
        <f ca="1">IF(OR(BF4&lt;&gt;"",AW4="Aktiivne vakantsus"),IFERROR(SUM(INDIRECT("r3c"&amp;MATCH($AW4,AC$2:AU$2,0)+28,FALSE):INDIRECT("r1002c"&amp;MATCH($AW4,AC$2:AU$2,0)+28,FALSE)),0),IF(AW4="Üüritav pind kokku",SUM($BB$2:BB3),""))</f>
        <v>5.65</v>
      </c>
      <c r="BC4" s="37">
        <f t="shared" ref="BC4:BC9" ca="1" si="3">IF(AW4="Passiivne vakantsus",SUMIFS(E:E,C:C,"PASSIIVNE VAKANTSUS"),IF(AW4="Üüritav pind kokku",SUM(AY4:BB4),IF(AW4&lt;&gt;"",SUM(AY4:BB4),"")))</f>
        <v>27.853139579115513</v>
      </c>
      <c r="BD4" s="47">
        <f t="shared" ref="BD4:BD9" ca="1" si="4">IFERROR(IF(AND(AW4&lt;&gt;"passiivne vakantsus"),BC4/(SUMIFS(BC:BC,AW:AW,"Üüritav pind kokku")),""),"")</f>
        <v>1.1912214343989194E-2</v>
      </c>
      <c r="BF4" s="38" t="s">
        <v>117</v>
      </c>
      <c r="BG4" s="38" t="s">
        <v>274</v>
      </c>
    </row>
    <row r="5" spans="1:59" x14ac:dyDescent="0.25">
      <c r="A5" s="23" t="str">
        <f>IF(Eksplikatsioon!A6=0,"",Eksplikatsioon!A6)</f>
        <v>00</v>
      </c>
      <c r="B5" s="60" t="str">
        <f>IF(Eksplikatsioon!B6=0,"",Eksplikatsioon!B6)</f>
        <v>003</v>
      </c>
      <c r="C5" s="23" t="str">
        <f>IF(Eksplikatsioon!C6=0,"",Eksplikatsioon!C6)</f>
        <v>VERTIKAALSETE ÜHENDUSTEEDE PIND</v>
      </c>
      <c r="D5" s="23" t="str">
        <f>IF(Eksplikatsioon!D6=0,"",Eksplikatsioon!D6)</f>
        <v>Trepp/Trepikoda</v>
      </c>
      <c r="E5" s="58">
        <f>IF(Eksplikatsioon!F6=0,"",Eksplikatsioon!F6)</f>
        <v>11.5</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Siseministeeriumi infotehnoloogia- ja arenduskeskus</v>
      </c>
      <c r="AX5" s="39" t="str">
        <f t="shared" si="2"/>
        <v>VILJANDIPARGI_09</v>
      </c>
      <c r="AY5" s="37">
        <f>IF(BF5&lt;&gt;"",IF(SUMIFS(E:E,H:H,AW5,G:G,"Ainukasutuses pind",C:C,"ÜÜRITAV PIND")=0,0,SUMIFS(E:E,H:H,AW5,G:G,"Ainukasutuses pind",C:C,"ÜÜRITAV PIND")),IF(AW5="Aktiivne vakantsus",SUMIFS(E:E,C:C,"üüritav pind",G:G,"ainukasutuses pind")-SUM($AY$2:AY4),IF(AW5="Üüritav pind kokku",SUM($AY$2:AY4),"")))</f>
        <v>33.099999999999994</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7.510277906525106</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1.119965975142952</v>
      </c>
      <c r="BB5" s="37">
        <f ca="1">IF(OR(BF5&lt;&gt;"",AW5="Aktiivne vakantsus"),IFERROR(SUM(INDIRECT("r3c"&amp;MATCH($AW5,AC$2:AU$2,0)+28,FALSE):INDIRECT("r1002c"&amp;MATCH($AW5,AC$2:AU$2,0)+28,FALSE)),0),IF(AW5="Üüritav pind kokku",SUM($BB$2:BB4),""))</f>
        <v>0</v>
      </c>
      <c r="BC5" s="37">
        <f t="shared" ca="1" si="3"/>
        <v>41.730243881668052</v>
      </c>
      <c r="BD5" s="47">
        <f t="shared" ca="1" si="4"/>
        <v>1.7847166145611187E-2</v>
      </c>
      <c r="BF5" s="38" t="s">
        <v>83</v>
      </c>
      <c r="BG5" s="38" t="s">
        <v>275</v>
      </c>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Abiruum</v>
      </c>
      <c r="E6" s="58">
        <f>IF(Eksplikatsioon!F7=0,"",Eksplikatsioon!F7)</f>
        <v>2.1</v>
      </c>
      <c r="F6" s="23" t="str">
        <f>IF(Eksplikatsioon!H7=0,"",Eksplikatsioon!H7)</f>
        <v/>
      </c>
      <c r="G6" s="23" t="str">
        <f>IF(Eksplikatsioon!J7=0,"",Eksplikatsioon!J7)</f>
        <v>Ainukasutuses pind</v>
      </c>
      <c r="H6" s="23" t="str">
        <f>IF(Eksplikatsioon!K7=0,"",Eksplikatsioon!K7)</f>
        <v>Politsei- ja Piirivalveamet</v>
      </c>
      <c r="I6" s="23" t="str">
        <f>IF(Eksplikatsioon!L7=0,"",Eksplikatsioon!L7)</f>
        <v>VILJANDIPARGI_03</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Aktiivne vakantsus</v>
      </c>
      <c r="AX6" s="39" t="str">
        <f t="shared" si="2"/>
        <v/>
      </c>
      <c r="AY6" s="37">
        <f>IF(BF6&lt;&gt;"",IF(SUMIFS(E:E,H:H,AW6,G:G,"Ainukasutuses pind",C:C,"ÜÜRITAV PIND")=0,0,SUMIFS(E:E,H:H,AW6,G:G,"Ainukasutuses pind",C:C,"ÜÜRITAV PIND")),IF(AW6="Aktiivne vakantsus",SUMIFS(E:E,C:C,"üüritav pind",G:G,"ainukasutuses pind")-SUM($AY$2:AY5),IF(AW6="Üüritav pind kokku",SUM($AY$2:AY5),"")))</f>
        <v>4.5474735088646412E-13</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2.8421709430404007E-14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1.5386754086985895E-14</v>
      </c>
      <c r="BB6" s="37">
        <f ca="1">IF(OR(BF6&lt;&gt;"",AW6="Aktiivne vakantsus"),IFERROR(SUM(INDIRECT("r3c"&amp;MATCH($AW6,AC$2:AU$2,0)+28,FALSE):INDIRECT("r1002c"&amp;MATCH($AW6,AC$2:AU$2,0)+28,FALSE)),0),IF(AW6="Üüritav pind kokku",SUM($BB$2:BB5),""))</f>
        <v>0</v>
      </c>
      <c r="BC6" s="37">
        <f t="shared" ca="1" si="3"/>
        <v>4.9855581440385398E-13</v>
      </c>
      <c r="BD6" s="47">
        <f t="shared" ca="1" si="4"/>
        <v>2.1322205731068955E-16</v>
      </c>
      <c r="BF6" s="38"/>
      <c r="BG6" s="38"/>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Koridor</v>
      </c>
      <c r="E7" s="58">
        <f>IF(Eksplikatsioon!F8=0,"",Eksplikatsioon!F8)</f>
        <v>2.8</v>
      </c>
      <c r="F7" s="23" t="str">
        <f>IF(Eksplikatsioon!H8=0,"",Eksplikatsioon!H8)</f>
        <v/>
      </c>
      <c r="G7" s="23" t="str">
        <f>IF(Eksplikatsioon!J8=0,"",Eksplikatsioon!J8)</f>
        <v>Ainukasutuses pind</v>
      </c>
      <c r="H7" s="23" t="str">
        <f>IF(Eksplikatsioon!K8=0,"",Eksplikatsioon!K8)</f>
        <v>Politsei- ja Piirivalveamet</v>
      </c>
      <c r="I7" s="23" t="str">
        <f>IF(Eksplikatsioon!L8=0,"",Eksplikatsioon!L8)</f>
        <v>VILJANDIPARGI_03</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Üüritav pind kokku</v>
      </c>
      <c r="AX7" s="39" t="str">
        <f t="shared" si="2"/>
        <v/>
      </c>
      <c r="AY7" s="37">
        <f>IF(BF7&lt;&gt;"",IF(SUMIFS(E:E,H:H,AW7,G:G,"Ainukasutuses pind",C:C,"ÜÜRITAV PIND")=0,0,SUMIFS(E:E,H:H,AW7,G:G,"Ainukasutuses pind",C:C,"ÜÜRITAV PIND")),IF(AW7="Aktiivne vakantsus",SUMIFS(E:E,C:C,"üüritav pind",G:G,"ainukasutuses pind")-SUM($AY$2:AY6),IF(AW7="Üüritav pind kokku",SUM($AY$2:AY6),"")))</f>
        <v>2116.0999999999985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139.20000000000002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71.59999999999998</v>
      </c>
      <c r="BB7" s="37">
        <f ca="1">IF(OR(BF7&lt;&gt;"",AW7="Aktiivne vakantsus"),IFERROR(SUM(INDIRECT("r3c"&amp;MATCH($AW7,AC$2:AU$2,0)+28,FALSE):INDIRECT("r1002c"&amp;MATCH($AW7,AC$2:AU$2,0)+28,FALSE)),0),IF(AW7="Üüritav pind kokku",SUM($BB$2:BB6),""))</f>
        <v>11.3</v>
      </c>
      <c r="BC7" s="37">
        <f t="shared" ca="1" si="3"/>
        <v>2338.1999999999985</v>
      </c>
      <c r="BD7" s="47">
        <f t="shared" ca="1" si="4"/>
        <v>1</v>
      </c>
      <c r="BF7" s="38"/>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Pesuruum</v>
      </c>
      <c r="E8" s="58">
        <f>IF(Eksplikatsioon!F9=0,"",Eksplikatsioon!F9)</f>
        <v>14.8</v>
      </c>
      <c r="F8" s="23" t="str">
        <f>IF(Eksplikatsioon!H9=0,"",Eksplikatsioon!H9)</f>
        <v/>
      </c>
      <c r="G8" s="23" t="str">
        <f>IF(Eksplikatsioon!J9=0,"",Eksplikatsioon!J9)</f>
        <v>Ainukasutuses pind</v>
      </c>
      <c r="H8" s="23" t="str">
        <f>IF(Eksplikatsioon!K9=0,"",Eksplikatsioon!K9)</f>
        <v>Politsei- ja Piirivalveamet</v>
      </c>
      <c r="I8" s="23" t="str">
        <f>IF(Eksplikatsioon!L9=0,"",Eksplikatsioon!L9)</f>
        <v>VILJANDIPARGI_03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Passiivne vakantsus</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3"/>
        <v>0</v>
      </c>
      <c r="BD8" s="47" t="str">
        <f t="shared" si="4"/>
        <v/>
      </c>
      <c r="BF8" s="38"/>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Leiliruum</v>
      </c>
      <c r="E9" s="58">
        <f>IF(Eksplikatsioon!F10=0,"",Eksplikatsioon!F10)</f>
        <v>3.3</v>
      </c>
      <c r="F9" s="23" t="str">
        <f>IF(Eksplikatsioon!H10=0,"",Eksplikatsioon!H10)</f>
        <v/>
      </c>
      <c r="G9" s="23" t="str">
        <f>IF(Eksplikatsioon!J10=0,"",Eksplikatsioon!J10)</f>
        <v>Ainukasutuses pind</v>
      </c>
      <c r="H9" s="23" t="str">
        <f>IF(Eksplikatsioon!K10=0,"",Eksplikatsioon!K10)</f>
        <v>Politsei- ja Piirivalveamet</v>
      </c>
      <c r="I9" s="23" t="str">
        <f>IF(Eksplikatsioon!L10=0,"",Eksplikatsioon!L10)</f>
        <v>VILJANDIPARGI_03</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3" t="str">
        <f>IF(Eksplikatsioon!A11=0,"",Eksplikatsioon!A11)</f>
        <v>00</v>
      </c>
      <c r="B10" s="60" t="str">
        <f>IF(Eksplikatsioon!B11=0,"",Eksplikatsioon!B11)</f>
        <v>008</v>
      </c>
      <c r="C10" s="23" t="str">
        <f>IF(Eksplikatsioon!C11=0,"",Eksplikatsioon!C11)</f>
        <v>ÜÜRITAV PIND</v>
      </c>
      <c r="D10" s="23" t="str">
        <f>IF(Eksplikatsioon!D11=0,"",Eksplikatsioon!D11)</f>
        <v>WC</v>
      </c>
      <c r="E10" s="58">
        <f>IF(Eksplikatsioon!F11=0,"",Eksplikatsioon!F11)</f>
        <v>2.4</v>
      </c>
      <c r="F10" s="23" t="str">
        <f>IF(Eksplikatsioon!H11=0,"",Eksplikatsioon!H11)</f>
        <v/>
      </c>
      <c r="G10" s="23" t="str">
        <f>IF(Eksplikatsioon!J11=0,"",Eksplikatsioon!J11)</f>
        <v>Ainukasutuses pind</v>
      </c>
      <c r="H10" s="23" t="str">
        <f>IF(Eksplikatsioon!K11=0,"",Eksplikatsioon!K11)</f>
        <v>Politsei- ja Piirivalveamet</v>
      </c>
      <c r="I10" s="23" t="str">
        <f>IF(Eksplikatsioon!L11=0,"",Eksplikatsioon!L11)</f>
        <v>VILJANDIPARGI_03</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01</v>
      </c>
      <c r="B11" s="60">
        <f>IF(Eksplikatsioon!B12=0,"",Eksplikatsioon!B12)</f>
        <v>100</v>
      </c>
      <c r="C11" s="23" t="str">
        <f>IF(Eksplikatsioon!C12=0,"",Eksplikatsioon!C12)</f>
        <v>ÜÜRITAV PIND</v>
      </c>
      <c r="D11" s="23" t="str">
        <f>IF(Eksplikatsioon!D12=0,"",Eksplikatsioon!D12)</f>
        <v>Tuulekoda</v>
      </c>
      <c r="E11" s="58">
        <f>IF(Eksplikatsioon!F12=0,"",Eksplikatsioon!F12)</f>
        <v>3.5</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f>IF(Eksplikatsioon!B13=0,"",Eksplikatsioon!B13)</f>
        <v>101</v>
      </c>
      <c r="C12" s="23" t="str">
        <f>IF(Eksplikatsioon!C13=0,"",Eksplikatsioon!C13)</f>
        <v>ÜÜRITAV PIND</v>
      </c>
      <c r="D12" s="23" t="str">
        <f>IF(Eksplikatsioon!D13=0,"",Eksplikatsioon!D13)</f>
        <v>Koridor</v>
      </c>
      <c r="E12" s="58">
        <f>IF(Eksplikatsioon!F13=0,"",Eksplikatsioon!F13)</f>
        <v>36.700000000000003</v>
      </c>
      <c r="F12" s="23" t="str">
        <f>IF(Eksplikatsioon!H13=0,"",Eksplikatsioon!H13)</f>
        <v/>
      </c>
      <c r="G12" s="23" t="str">
        <f>IF(Eksplikatsioon!J13=0,"",Eksplikatsioon!J13)</f>
        <v>Ühiskasutuses hoone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t="str">
        <f>IF(Eksplikatsioon!B14=0,"",Eksplikatsioon!B14)</f>
        <v>101a</v>
      </c>
      <c r="C13" s="23" t="str">
        <f>IF(Eksplikatsioon!C14=0,"",Eksplikatsioon!C14)</f>
        <v>ÜÜRITAV PIND</v>
      </c>
      <c r="D13" s="23" t="str">
        <f>IF(Eksplikatsioon!D14=0,"",Eksplikatsioon!D14)</f>
        <v>Koridor</v>
      </c>
      <c r="E13" s="58">
        <f>IF(Eksplikatsioon!F14=0,"",Eksplikatsioon!F14)</f>
        <v>31.4</v>
      </c>
      <c r="F13" s="23" t="str">
        <f>IF(Eksplikatsioon!H14=0,"",Eksplikatsioon!H14)</f>
        <v/>
      </c>
      <c r="G13" s="23" t="str">
        <f>IF(Eksplikatsioon!J14=0,"",Eksplikatsioon!J14)</f>
        <v>Ühiskasutuses hoone pind</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t="str">
        <f>IF(Eksplikatsioon!B15=0,"",Eksplikatsioon!B15)</f>
        <v>101c</v>
      </c>
      <c r="C14" s="23" t="str">
        <f>IF(Eksplikatsioon!C15=0,"",Eksplikatsioon!C15)</f>
        <v>ÜÜRITAV PIND</v>
      </c>
      <c r="D14" s="23" t="str">
        <f>IF(Eksplikatsioon!D15=0,"",Eksplikatsioon!D15)</f>
        <v>Eriotstarbeline ruum</v>
      </c>
      <c r="E14" s="58">
        <f>IF(Eksplikatsioon!F15=0,"",Eksplikatsioon!F15)</f>
        <v>9.1999999999999993</v>
      </c>
      <c r="F14" s="23" t="str">
        <f>IF(Eksplikatsioon!H15=0,"",Eksplikatsioon!H15)</f>
        <v/>
      </c>
      <c r="G14" s="23" t="str">
        <f>IF(Eksplikatsioon!J15=0,"",Eksplikatsioon!J15)</f>
        <v>Ainukasutuses pind</v>
      </c>
      <c r="H14" s="23" t="str">
        <f>IF(Eksplikatsioon!K15=0,"",Eksplikatsioon!K15)</f>
        <v>Politsei- ja Piirivalveamet</v>
      </c>
      <c r="I14" s="23" t="str">
        <f>IF(Eksplikatsioon!L15=0,"",Eksplikatsioon!L15)</f>
        <v>VILJANDIPARGI_03</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f>IF(Eksplikatsioon!B16=0,"",Eksplikatsioon!B16)</f>
        <v>102</v>
      </c>
      <c r="C15" s="23" t="str">
        <f>IF(Eksplikatsioon!C16=0,"",Eksplikatsioon!C16)</f>
        <v>ÜÜRITAV PIND</v>
      </c>
      <c r="D15" s="23" t="str">
        <f>IF(Eksplikatsioon!D16=0,"",Eksplikatsioon!D16)</f>
        <v>Koridor</v>
      </c>
      <c r="E15" s="58">
        <f>IF(Eksplikatsioon!F16=0,"",Eksplikatsioon!F16)</f>
        <v>22.9</v>
      </c>
      <c r="F15" s="23" t="str">
        <f>IF(Eksplikatsioon!H16=0,"",Eksplikatsioon!H16)</f>
        <v/>
      </c>
      <c r="G15" s="23" t="str">
        <f>IF(Eksplikatsioon!J16=0,"",Eksplikatsioon!J16)</f>
        <v>Ühiskasutuses korruse pind</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f>IF(Eksplikatsioon!B17=0,"",Eksplikatsioon!B17)</f>
        <v>103</v>
      </c>
      <c r="C16" s="23" t="str">
        <f>IF(Eksplikatsioon!C17=0,"",Eksplikatsioon!C17)</f>
        <v>ÜÜRITAV PIND</v>
      </c>
      <c r="D16" s="23" t="str">
        <f>IF(Eksplikatsioon!D17=0,"",Eksplikatsioon!D17)</f>
        <v>Koridor</v>
      </c>
      <c r="E16" s="58">
        <f>IF(Eksplikatsioon!F17=0,"",Eksplikatsioon!F17)</f>
        <v>47.3</v>
      </c>
      <c r="F16" s="23" t="str">
        <f>IF(Eksplikatsioon!H17=0,"",Eksplikatsioon!H17)</f>
        <v/>
      </c>
      <c r="G16" s="23" t="str">
        <f>IF(Eksplikatsioon!J17=0,"",Eksplikatsioon!J17)</f>
        <v>Ainukasutuses pind</v>
      </c>
      <c r="H16" s="23" t="str">
        <f>IF(Eksplikatsioon!K17=0,"",Eksplikatsioon!K17)</f>
        <v>Politsei- ja Piirivalveamet</v>
      </c>
      <c r="I16" s="23" t="str">
        <f>IF(Eksplikatsioon!L17=0,"",Eksplikatsioon!L17)</f>
        <v>VILJANDIPARGI_03</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f>IF(Eksplikatsioon!B18=0,"",Eksplikatsioon!B18)</f>
        <v>104</v>
      </c>
      <c r="C17" s="23" t="str">
        <f>IF(Eksplikatsioon!C18=0,"",Eksplikatsioon!C18)</f>
        <v>ÜÜRITAV PIND</v>
      </c>
      <c r="D17" s="23" t="str">
        <f>IF(Eksplikatsioon!D18=0,"",Eksplikatsioon!D18)</f>
        <v>Koridor</v>
      </c>
      <c r="E17" s="58">
        <f>IF(Eksplikatsioon!F18=0,"",Eksplikatsioon!F18)</f>
        <v>6.1</v>
      </c>
      <c r="F17" s="23" t="str">
        <f>IF(Eksplikatsioon!H18=0,"",Eksplikatsioon!H18)</f>
        <v/>
      </c>
      <c r="G17" s="23" t="str">
        <f>IF(Eksplikatsioon!J18=0,"",Eksplikatsioon!J18)</f>
        <v>Ainukasutuses pind</v>
      </c>
      <c r="H17" s="23" t="str">
        <f>IF(Eksplikatsioon!K18=0,"",Eksplikatsioon!K18)</f>
        <v>Politsei- ja Piirivalveamet</v>
      </c>
      <c r="I17" s="23" t="str">
        <f>IF(Eksplikatsioon!L18=0,"",Eksplikatsioon!L18)</f>
        <v>VILJANDIPARGI_03</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f>IF(Eksplikatsioon!B19=0,"",Eksplikatsioon!B19)</f>
        <v>105</v>
      </c>
      <c r="C18" s="23" t="str">
        <f>IF(Eksplikatsioon!C19=0,"",Eksplikatsioon!C19)</f>
        <v>ÜÜRITAV PIND</v>
      </c>
      <c r="D18" s="23" t="str">
        <f>IF(Eksplikatsioon!D19=0,"",Eksplikatsioon!D19)</f>
        <v>Kabinet/Büroo</v>
      </c>
      <c r="E18" s="58">
        <f>IF(Eksplikatsioon!F19=0,"",Eksplikatsioon!F19)</f>
        <v>11.3</v>
      </c>
      <c r="F18" s="23" t="str">
        <f>IF(Eksplikatsioon!H19=0,"",Eksplikatsioon!H19)</f>
        <v>PPA/ SKA</v>
      </c>
      <c r="G18" s="23" t="str">
        <f>IF(Eksplikatsioon!J19=0,"",Eksplikatsioon!J19)</f>
        <v>Ühiskasutuses muu pind (muu)</v>
      </c>
      <c r="H18" s="23" t="str">
        <f>IF(Eksplikatsioon!K19=0,"",Eksplikatsioon!K19)</f>
        <v/>
      </c>
      <c r="I18" s="23" t="str">
        <f>IF(Eksplikatsioon!L19=0,"",Eksplikatsioon!L19)</f>
        <v/>
      </c>
      <c r="J18" s="31">
        <f>IFERROR(IF($G18=Tabelid!$L$6,Eksplikatsioon!O19/SUM(Eksplikatsioon!$O19:'Eksplikatsioon'!$AG19),IF($G18=Tabelid!$L$4,IFERROR(SUMIFS($E:$E,$G:$G,Tabelid!$L$1,$C:$C,Tabelid!$J$4,$H:$H,J$2,$A:$A,$A18)/SUMIFS($E:$E,$G:$G,Tabelid!$L$1,$C:$C,Tabelid!$J$4,$A:$A,$A18),0),IF($G18=Tabelid!$L$5,IFERROR(SUMIFS($E:$E,$G:$G,Tabelid!$L$1,$C:$C,Tabelid!$J$4,$H:$H,J$2)/SUMIFS($E:$E,$G:$G,Tabelid!$L$1,$C:$C,Tabelid!$J$4),0),""))),"")</f>
        <v>0.5</v>
      </c>
      <c r="K18" s="31">
        <f>IFERROR(IF($G18=Tabelid!$L$6,Eksplikatsioon!P19/SUM(Eksplikatsioon!$O19:'Eksplikatsioon'!$AG19),IF($G18=Tabelid!$L$4,IFERROR(SUMIFS($E:$E,$G:$G,Tabelid!$L$1,$C:$C,Tabelid!$J$4,$H:$H,K$2,$A:$A,$A18)/SUMIFS($E:$E,$G:$G,Tabelid!$L$1,$C:$C,Tabelid!$J$4,$A:$A,$A18),0),IF($G18=Tabelid!$L$5,IFERROR(SUMIFS($E:$E,$G:$G,Tabelid!$L$1,$C:$C,Tabelid!$J$4,$H:$H,K$2)/SUMIFS($E:$E,$G:$G,Tabelid!$L$1,$C:$C,Tabelid!$J$4),0),""))),"")</f>
        <v>0.5</v>
      </c>
      <c r="L18" s="31">
        <f>IFERROR(IF($G18=Tabelid!$L$6,Eksplikatsioon!Q19/SUM(Eksplikatsioon!$O19:'Eksplikatsioon'!$AG19),IF($G18=Tabelid!$L$4,IFERROR(SUMIFS($E:$E,$G:$G,Tabelid!$L$1,$C:$C,Tabelid!$J$4,$H:$H,L$2,$A:$A,$A18)/SUMIFS($E:$E,$G:$G,Tabelid!$L$1,$C:$C,Tabelid!$J$4,$A:$A,$A18),0),IF($G18=Tabelid!$L$5,IFERROR(SUMIFS($E:$E,$G:$G,Tabelid!$L$1,$C:$C,Tabelid!$J$4,$H:$H,L$2)/SUMIFS($E:$E,$G:$G,Tabelid!$L$1,$C:$C,Tabelid!$J$4),0),""))),"")</f>
        <v>0</v>
      </c>
      <c r="M18" s="31">
        <f>IFERROR(IF($G18=Tabelid!$L$6,Eksplikatsioon!R19/SUM(Eksplikatsioon!$O19:'Eksplikatsioon'!$AG19),IF($G18=Tabelid!$L$4,IFERROR(SUMIFS($E:$E,$G:$G,Tabelid!$L$1,$C:$C,Tabelid!$J$4,$H:$H,M$2,$A:$A,$A18)/SUMIFS($E:$E,$G:$G,Tabelid!$L$1,$C:$C,Tabelid!$J$4,$A:$A,$A18),0),IF($G18=Tabelid!$L$5,IFERROR(SUMIFS($E:$E,$G:$G,Tabelid!$L$1,$C:$C,Tabelid!$J$4,$H:$H,M$2)/SUMIFS($E:$E,$G:$G,Tabelid!$L$1,$C:$C,Tabelid!$J$4),0),""))),"")</f>
        <v>0</v>
      </c>
      <c r="N18" s="31">
        <f>IFERROR(IF($G18=Tabelid!$L$6,Eksplikatsioon!S19/SUM(Eksplikatsioon!$O19:'Eksplikatsioon'!$AG19),IF($G18=Tabelid!$L$4,IFERROR(SUMIFS($E:$E,$G:$G,Tabelid!$L$1,$C:$C,Tabelid!$J$4,$H:$H,N$2,$A:$A,$A18)/SUMIFS($E:$E,$G:$G,Tabelid!$L$1,$C:$C,Tabelid!$J$4,$A:$A,$A18),0),IF($G18=Tabelid!$L$5,IFERROR(SUMIFS($E:$E,$G:$G,Tabelid!$L$1,$C:$C,Tabelid!$J$4,$H:$H,N$2)/SUMIFS($E:$E,$G:$G,Tabelid!$L$1,$C:$C,Tabelid!$J$4),0),""))),"")</f>
        <v>0</v>
      </c>
      <c r="O18" s="31">
        <f>IFERROR(IF($G18=Tabelid!$L$6,Eksplikatsioon!T19/SUM(Eksplikatsioon!$O19:'Eksplikatsioon'!$AG19),IF($G18=Tabelid!$L$4,IFERROR(SUMIFS($E:$E,$G:$G,Tabelid!$L$1,$C:$C,Tabelid!$J$4,$H:$H,O$2,$A:$A,$A18)/SUMIFS($E:$E,$G:$G,Tabelid!$L$1,$C:$C,Tabelid!$J$4,$A:$A,$A18),0),IF($G18=Tabelid!$L$5,IFERROR(SUMIFS($E:$E,$G:$G,Tabelid!$L$1,$C:$C,Tabelid!$J$4,$H:$H,O$2)/SUMIFS($E:$E,$G:$G,Tabelid!$L$1,$C:$C,Tabelid!$J$4),0),""))),"")</f>
        <v>0</v>
      </c>
      <c r="P18" s="31">
        <f>IFERROR(IF($G18=Tabelid!$L$6,Eksplikatsioon!U19/SUM(Eksplikatsioon!$O19:'Eksplikatsioon'!$AG19),IF($G18=Tabelid!$L$4,IFERROR(SUMIFS($E:$E,$G:$G,Tabelid!$L$1,$C:$C,Tabelid!$J$4,$H:$H,P$2,$A:$A,$A18)/SUMIFS($E:$E,$G:$G,Tabelid!$L$1,$C:$C,Tabelid!$J$4,$A:$A,$A18),0),IF($G18=Tabelid!$L$5,IFERROR(SUMIFS($E:$E,$G:$G,Tabelid!$L$1,$C:$C,Tabelid!$J$4,$H:$H,P$2)/SUMIFS($E:$E,$G:$G,Tabelid!$L$1,$C:$C,Tabelid!$J$4),0),""))),"")</f>
        <v>0</v>
      </c>
      <c r="Q18" s="31">
        <f>IFERROR(IF($G18=Tabelid!$L$6,Eksplikatsioon!V19/SUM(Eksplikatsioon!$O19:'Eksplikatsioon'!$AG19),IF($G18=Tabelid!$L$4,IFERROR(SUMIFS($E:$E,$G:$G,Tabelid!$L$1,$C:$C,Tabelid!$J$4,$H:$H,Q$2,$A:$A,$A18)/SUMIFS($E:$E,$G:$G,Tabelid!$L$1,$C:$C,Tabelid!$J$4,$A:$A,$A18),0),IF($G18=Tabelid!$L$5,IFERROR(SUMIFS($E:$E,$G:$G,Tabelid!$L$1,$C:$C,Tabelid!$J$4,$H:$H,Q$2)/SUMIFS($E:$E,$G:$G,Tabelid!$L$1,$C:$C,Tabelid!$J$4),0),""))),"")</f>
        <v>0</v>
      </c>
      <c r="R18" s="31">
        <f>IFERROR(IF($G18=Tabelid!$L$6,Eksplikatsioon!W19/SUM(Eksplikatsioon!$O19:'Eksplikatsioon'!$AG19),IF($G18=Tabelid!$L$4,IFERROR(SUMIFS($E:$E,$G:$G,Tabelid!$L$1,$C:$C,Tabelid!$J$4,$H:$H,R$2,$A:$A,$A18)/SUMIFS($E:$E,$G:$G,Tabelid!$L$1,$C:$C,Tabelid!$J$4,$A:$A,$A18),0),IF($G18=Tabelid!$L$5,IFERROR(SUMIFS($E:$E,$G:$G,Tabelid!$L$1,$C:$C,Tabelid!$J$4,$H:$H,R$2)/SUMIFS($E:$E,$G:$G,Tabelid!$L$1,$C:$C,Tabelid!$J$4),0),""))),"")</f>
        <v>0</v>
      </c>
      <c r="S18" s="31">
        <f>IFERROR(IF($G18=Tabelid!$L$6,Eksplikatsioon!X19/SUM(Eksplikatsioon!$O19:'Eksplikatsioon'!$AG19),IF($G18=Tabelid!$L$4,IFERROR(SUMIFS($E:$E,$G:$G,Tabelid!$L$1,$C:$C,Tabelid!$J$4,$H:$H,S$2,$A:$A,$A18)/SUMIFS($E:$E,$G:$G,Tabelid!$L$1,$C:$C,Tabelid!$J$4,$A:$A,$A18),0),IF($G18=Tabelid!$L$5,IFERROR(SUMIFS($E:$E,$G:$G,Tabelid!$L$1,$C:$C,Tabelid!$J$4,$H:$H,S$2)/SUMIFS($E:$E,$G:$G,Tabelid!$L$1,$C:$C,Tabelid!$J$4),0),""))),"")</f>
        <v>0</v>
      </c>
      <c r="T18" s="31">
        <f>IFERROR(IF($G18=Tabelid!$L$6,Eksplikatsioon!Y19/SUM(Eksplikatsioon!$O19:'Eksplikatsioon'!$AG19),IF($G18=Tabelid!$L$4,IFERROR(SUMIFS($E:$E,$G:$G,Tabelid!$L$1,$C:$C,Tabelid!$J$4,$H:$H,T$2,$A:$A,$A18)/SUMIFS($E:$E,$G:$G,Tabelid!$L$1,$C:$C,Tabelid!$J$4,$A:$A,$A18),0),IF($G18=Tabelid!$L$5,IFERROR(SUMIFS($E:$E,$G:$G,Tabelid!$L$1,$C:$C,Tabelid!$J$4,$H:$H,T$2)/SUMIFS($E:$E,$G:$G,Tabelid!$L$1,$C:$C,Tabelid!$J$4),0),""))),"")</f>
        <v>0</v>
      </c>
      <c r="U18" s="31">
        <f>IFERROR(IF($G18=Tabelid!$L$6,Eksplikatsioon!Z19/SUM(Eksplikatsioon!$O19:'Eksplikatsioon'!$AG19),IF($G18=Tabelid!$L$4,IFERROR(SUMIFS($E:$E,$G:$G,Tabelid!$L$1,$C:$C,Tabelid!$J$4,$H:$H,U$2,$A:$A,$A18)/SUMIFS($E:$E,$G:$G,Tabelid!$L$1,$C:$C,Tabelid!$J$4,$A:$A,$A18),0),IF($G18=Tabelid!$L$5,IFERROR(SUMIFS($E:$E,$G:$G,Tabelid!$L$1,$C:$C,Tabelid!$J$4,$H:$H,U$2)/SUMIFS($E:$E,$G:$G,Tabelid!$L$1,$C:$C,Tabelid!$J$4),0),""))),"")</f>
        <v>0</v>
      </c>
      <c r="V18" s="31">
        <f>IFERROR(IF($G18=Tabelid!$L$6,Eksplikatsioon!AA19/SUM(Eksplikatsioon!$O19:'Eksplikatsioon'!$AG19),IF($G18=Tabelid!$L$4,IFERROR(SUMIFS($E:$E,$G:$G,Tabelid!$L$1,$C:$C,Tabelid!$J$4,$H:$H,V$2,$A:$A,$A18)/SUMIFS($E:$E,$G:$G,Tabelid!$L$1,$C:$C,Tabelid!$J$4,$A:$A,$A18),0),IF($G18=Tabelid!$L$5,IFERROR(SUMIFS($E:$E,$G:$G,Tabelid!$L$1,$C:$C,Tabelid!$J$4,$H:$H,V$2)/SUMIFS($E:$E,$G:$G,Tabelid!$L$1,$C:$C,Tabelid!$J$4),0),""))),"")</f>
        <v>0</v>
      </c>
      <c r="W18" s="31">
        <f>IFERROR(IF($G18=Tabelid!$L$6,Eksplikatsioon!AB19/SUM(Eksplikatsioon!$O19:'Eksplikatsioon'!$AG19),IF($G18=Tabelid!$L$4,IFERROR(SUMIFS($E:$E,$G:$G,Tabelid!$L$1,$C:$C,Tabelid!$J$4,$H:$H,W$2,$A:$A,$A18)/SUMIFS($E:$E,$G:$G,Tabelid!$L$1,$C:$C,Tabelid!$J$4,$A:$A,$A18),0),IF($G18=Tabelid!$L$5,IFERROR(SUMIFS($E:$E,$G:$G,Tabelid!$L$1,$C:$C,Tabelid!$J$4,$H:$H,W$2)/SUMIFS($E:$E,$G:$G,Tabelid!$L$1,$C:$C,Tabelid!$J$4),0),""))),"")</f>
        <v>0</v>
      </c>
      <c r="X18" s="31">
        <f>IFERROR(IF($G18=Tabelid!$L$6,Eksplikatsioon!AC19/SUM(Eksplikatsioon!$O19:'Eksplikatsioon'!$AG19),IF($G18=Tabelid!$L$4,IFERROR(SUMIFS($E:$E,$G:$G,Tabelid!$L$1,$C:$C,Tabelid!$J$4,$H:$H,X$2,$A:$A,$A18)/SUMIFS($E:$E,$G:$G,Tabelid!$L$1,$C:$C,Tabelid!$J$4,$A:$A,$A18),0),IF($G18=Tabelid!$L$5,IFERROR(SUMIFS($E:$E,$G:$G,Tabelid!$L$1,$C:$C,Tabelid!$J$4,$H:$H,X$2)/SUMIFS($E:$E,$G:$G,Tabelid!$L$1,$C:$C,Tabelid!$J$4),0),""))),"")</f>
        <v>0</v>
      </c>
      <c r="Y18" s="31">
        <f>IFERROR(IF($G18=Tabelid!$L$6,Eksplikatsioon!AD19/SUM(Eksplikatsioon!$O19:'Eksplikatsioon'!$AG19),IF($G18=Tabelid!$L$4,IFERROR(SUMIFS($E:$E,$G:$G,Tabelid!$L$1,$C:$C,Tabelid!$J$4,$H:$H,Y$2,$A:$A,$A18)/SUMIFS($E:$E,$G:$G,Tabelid!$L$1,$C:$C,Tabelid!$J$4,$A:$A,$A18),0),IF($G18=Tabelid!$L$5,IFERROR(SUMIFS($E:$E,$G:$G,Tabelid!$L$1,$C:$C,Tabelid!$J$4,$H:$H,Y$2)/SUMIFS($E:$E,$G:$G,Tabelid!$L$1,$C:$C,Tabelid!$J$4),0),""))),"")</f>
        <v>0</v>
      </c>
      <c r="Z18" s="31">
        <f>IFERROR(IF($G18=Tabelid!$L$6,Eksplikatsioon!AE19/SUM(Eksplikatsioon!$O19:'Eksplikatsioon'!$AG19),IF($G18=Tabelid!$L$4,IFERROR(SUMIFS($E:$E,$G:$G,Tabelid!$L$1,$C:$C,Tabelid!$J$4,$H:$H,Z$2,$A:$A,$A18)/SUMIFS($E:$E,$G:$G,Tabelid!$L$1,$C:$C,Tabelid!$J$4,$A:$A,$A18),0),IF($G18=Tabelid!$L$5,IFERROR(SUMIFS($E:$E,$G:$G,Tabelid!$L$1,$C:$C,Tabelid!$J$4,$H:$H,Z$2)/SUMIFS($E:$E,$G:$G,Tabelid!$L$1,$C:$C,Tabelid!$J$4),0),""))),"")</f>
        <v>0</v>
      </c>
      <c r="AA18" s="31">
        <f>IFERROR(IF($G18=Tabelid!$L$6,Eksplikatsioon!AF19/SUM(Eksplikatsioon!$O19:'Eksplikatsioon'!$AG19),IF($G18=Tabelid!$L$4,IFERROR(SUMIFS($E:$E,$G:$G,Tabelid!$L$1,$C:$C,Tabelid!$J$4,$H:$H,AA$2,$A:$A,$A18)/SUMIFS($E:$E,$G:$G,Tabelid!$L$1,$C:$C,Tabelid!$J$4,$A:$A,$A18),0),IF($G18=Tabelid!$L$5,IFERROR(SUMIFS($E:$E,$G:$G,Tabelid!$L$1,$C:$C,Tabelid!$J$4,$H:$H,AA$2)/SUMIFS($E:$E,$G:$G,Tabelid!$L$1,$C:$C,Tabelid!$J$4),0),""))),"")</f>
        <v>0</v>
      </c>
      <c r="AB18" s="31">
        <f>IFERROR(IF($G18=Tabelid!$L$6,Eksplikatsioon!AG19/SUM(Eksplikatsioon!$O19:'Eksplikatsioon'!$AG19),IF($G18=Tabelid!$L$4,IFERROR(SUMIFS($E:$E,$G:$G,Tabelid!$L$1,$C:$C,Tabelid!$J$4,$H:$H,AB$2,$A:$A,$A18)/SUMIFS($E:$E,$G:$G,Tabelid!$L$1,$C:$C,Tabelid!$J$4,$A:$A,$A18),0),IF($G18=Tabelid!$L$5,IFERROR(SUMIFS($E:$E,$G:$G,Tabelid!$L$1,$C:$C,Tabelid!$J$4,$H:$H,AB$2)/SUMIFS($E:$E,$G:$G,Tabelid!$L$1,$C:$C,Tabelid!$J$4),0),""))),"")</f>
        <v>0</v>
      </c>
      <c r="AC18" s="31">
        <f>IFERROR(IF($G18=Tabelid!$L$6,$E18*J18,IFERROR($E18*J18/SUM($J18:$AB18)*(Eksplikatsioon!O19)/SUMPRODUCT($J18:$AB18,Eksplikatsioon!$O19:$AG19),"")),"")</f>
        <v>5.65</v>
      </c>
      <c r="AD18" s="31">
        <f>IFERROR(IF($G18=Tabelid!$L$6,$E18*K18,IFERROR($E18*K18/SUM($J18:$AB18)*(Eksplikatsioon!P19)/SUMPRODUCT($J18:$AB18,Eksplikatsioon!$O19:$AG19),"")),"")</f>
        <v>5.65</v>
      </c>
      <c r="AE18" s="31">
        <f>IFERROR(IF($G18=Tabelid!$L$6,$E18*L18,IFERROR($E18*L18/SUM($J18:$AB18)*(Eksplikatsioon!Q19)/SUMPRODUCT($J18:$AB18,Eksplikatsioon!$O19:$AG19),"")),"")</f>
        <v>0</v>
      </c>
      <c r="AF18" s="31">
        <f>IFERROR(IF($G18=Tabelid!$L$6,$E18*M18,IFERROR($E18*M18/SUM($J18:$AB18)*(Eksplikatsioon!R19)/SUMPRODUCT($J18:$AB18,Eksplikatsioon!$O19:$AG19),"")),"")</f>
        <v>0</v>
      </c>
      <c r="AG18" s="31">
        <f>IFERROR(IF($G18=Tabelid!$L$6,$E18*N18,IFERROR($E18*N18/SUM($J18:$AB18)*(Eksplikatsioon!S19)/SUMPRODUCT($J18:$AB18,Eksplikatsioon!$O19:$AG19),"")),"")</f>
        <v>0</v>
      </c>
      <c r="AH18" s="31">
        <f>IFERROR(IF($G18=Tabelid!$L$6,$E18*O18,IFERROR($E18*O18/SUM($J18:$AB18)*(Eksplikatsioon!T19)/SUMPRODUCT($J18:$AB18,Eksplikatsioon!$O19:$AG19),"")),"")</f>
        <v>0</v>
      </c>
      <c r="AI18" s="31">
        <f>IFERROR(IF($G18=Tabelid!$L$6,$E18*P18,IFERROR($E18*P18/SUM($J18:$AB18)*(Eksplikatsioon!U19)/SUMPRODUCT($J18:$AB18,Eksplikatsioon!$O19:$AG19),"")),"")</f>
        <v>0</v>
      </c>
      <c r="AJ18" s="31">
        <f>IFERROR(IF($G18=Tabelid!$L$6,$E18*Q18,IFERROR($E18*Q18/SUM($J18:$AB18)*(Eksplikatsioon!V19)/SUMPRODUCT($J18:$AB18,Eksplikatsioon!$O19:$AG19),"")),"")</f>
        <v>0</v>
      </c>
      <c r="AK18" s="31">
        <f>IFERROR(IF($G18=Tabelid!$L$6,$E18*R18,IFERROR($E18*R18/SUM($J18:$AB18)*(Eksplikatsioon!W19)/SUMPRODUCT($J18:$AB18,Eksplikatsioon!$O19:$AG19),"")),"")</f>
        <v>0</v>
      </c>
      <c r="AL18" s="31">
        <f>IFERROR(IF($G18=Tabelid!$L$6,$E18*S18,IFERROR($E18*S18/SUM($J18:$AB18)*(Eksplikatsioon!X19)/SUMPRODUCT($J18:$AB18,Eksplikatsioon!$O19:$AG19),"")),"")</f>
        <v>0</v>
      </c>
      <c r="AM18" s="31">
        <f>IFERROR(IF($G18=Tabelid!$L$6,$E18*T18,IFERROR($E18*T18/SUM($J18:$AB18)*(Eksplikatsioon!Y19)/SUMPRODUCT($J18:$AB18,Eksplikatsioon!$O19:$AG19),"")),"")</f>
        <v>0</v>
      </c>
      <c r="AN18" s="31">
        <f>IFERROR(IF($G18=Tabelid!$L$6,$E18*U18,IFERROR($E18*U18/SUM($J18:$AB18)*(Eksplikatsioon!Z19)/SUMPRODUCT($J18:$AB18,Eksplikatsioon!$O19:$AG19),"")),"")</f>
        <v>0</v>
      </c>
      <c r="AO18" s="31">
        <f>IFERROR(IF($G18=Tabelid!$L$6,$E18*V18,IFERROR($E18*V18/SUM($J18:$AB18)*(Eksplikatsioon!AA19)/SUMPRODUCT($J18:$AB18,Eksplikatsioon!$O19:$AG19),"")),"")</f>
        <v>0</v>
      </c>
      <c r="AP18" s="31">
        <f>IFERROR(IF($G18=Tabelid!$L$6,$E18*W18,IFERROR($E18*W18/SUM($J18:$AB18)*(Eksplikatsioon!AB19)/SUMPRODUCT($J18:$AB18,Eksplikatsioon!$O19:$AG19),"")),"")</f>
        <v>0</v>
      </c>
      <c r="AQ18" s="31">
        <f>IFERROR(IF($G18=Tabelid!$L$6,$E18*X18,IFERROR($E18*X18/SUM($J18:$AB18)*(Eksplikatsioon!AC19)/SUMPRODUCT($J18:$AB18,Eksplikatsioon!$O19:$AG19),"")),"")</f>
        <v>0</v>
      </c>
      <c r="AR18" s="31">
        <f>IFERROR(IF($G18=Tabelid!$L$6,$E18*Y18,IFERROR($E18*Y18/SUM($J18:$AB18)*(Eksplikatsioon!AD19)/SUMPRODUCT($J18:$AB18,Eksplikatsioon!$O19:$AG19),"")),"")</f>
        <v>0</v>
      </c>
      <c r="AS18" s="31">
        <f>IFERROR(IF($G18=Tabelid!$L$6,$E18*Z18,IFERROR($E18*Z18/SUM($J18:$AB18)*(Eksplikatsioon!AE19)/SUMPRODUCT($J18:$AB18,Eksplikatsioon!$O19:$AG19),"")),"")</f>
        <v>0</v>
      </c>
      <c r="AT18" s="31">
        <f>IFERROR(IF($G18=Tabelid!$L$6,$E18*AA18,IFERROR($E18*AA18/SUM($J18:$AB18)*(Eksplikatsioon!AF19)/SUMPRODUCT($J18:$AB18,Eksplikatsioon!$O19:$AG19),"")),"")</f>
        <v>0</v>
      </c>
      <c r="AU18" s="31">
        <f>IFERROR(IF($G18=Tabelid!$L$6,$E18*AB18,IFERROR($E18*AB18/SUM($J18:$AB18)*(Eksplikatsioon!AG19)/SUMPRODUCT($J18:$AB18,Eksplikatsioon!$O19:$AG19),"")),"")</f>
        <v>0</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t="str">
        <f>IF(Eksplikatsioon!B20=0,"",Eksplikatsioon!B20)</f>
        <v>105a</v>
      </c>
      <c r="C19" s="23" t="str">
        <f>IF(Eksplikatsioon!C20=0,"",Eksplikatsioon!C20)</f>
        <v>ÜÜRITAV PIND</v>
      </c>
      <c r="D19" s="23" t="str">
        <f>IF(Eksplikatsioon!D20=0,"",Eksplikatsioon!D20)</f>
        <v>Kabinet/Büroo</v>
      </c>
      <c r="E19" s="58">
        <f>IF(Eksplikatsioon!F20=0,"",Eksplikatsioon!F20)</f>
        <v>7.6</v>
      </c>
      <c r="F19" s="23" t="str">
        <f>IF(Eksplikatsioon!H20=0,"",Eksplikatsioon!H20)</f>
        <v/>
      </c>
      <c r="G19" s="23" t="str">
        <f>IF(Eksplikatsioon!J20=0,"",Eksplikatsioon!J20)</f>
        <v>Ainukasutuses pind</v>
      </c>
      <c r="H19" s="23" t="str">
        <f>IF(Eksplikatsioon!K20=0,"",Eksplikatsioon!K20)</f>
        <v>Politsei- ja Piirivalveamet</v>
      </c>
      <c r="I19" s="23" t="str">
        <f>IF(Eksplikatsioon!L20=0,"",Eksplikatsioon!L20)</f>
        <v>VILJANDIPARGI_03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f>IF(Eksplikatsioon!B21=0,"",Eksplikatsioon!B21)</f>
        <v>106</v>
      </c>
      <c r="C20" s="23" t="str">
        <f>IF(Eksplikatsioon!C21=0,"",Eksplikatsioon!C21)</f>
        <v>ÜÜRITAV PIND</v>
      </c>
      <c r="D20" s="23" t="str">
        <f>IF(Eksplikatsioon!D21=0,"",Eksplikatsioon!D21)</f>
        <v>Kabinet/Büroo</v>
      </c>
      <c r="E20" s="58">
        <f>IF(Eksplikatsioon!F21=0,"",Eksplikatsioon!F21)</f>
        <v>10.4</v>
      </c>
      <c r="F20" s="23" t="str">
        <f>IF(Eksplikatsioon!H21=0,"",Eksplikatsioon!H21)</f>
        <v/>
      </c>
      <c r="G20" s="23" t="str">
        <f>IF(Eksplikatsioon!J21=0,"",Eksplikatsioon!J21)</f>
        <v>Ainukasutuses pind</v>
      </c>
      <c r="H20" s="23" t="str">
        <f>IF(Eksplikatsioon!K21=0,"",Eksplikatsioon!K21)</f>
        <v>Siseministeeriumi infotehnoloogia- ja arenduskeskus</v>
      </c>
      <c r="I20" s="23" t="str">
        <f>IF(Eksplikatsioon!L21=0,"",Eksplikatsioon!L21)</f>
        <v>VILJANDIPARGI_09</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f>IF(Eksplikatsioon!B22=0,"",Eksplikatsioon!B22)</f>
        <v>107</v>
      </c>
      <c r="C21" s="23" t="str">
        <f>IF(Eksplikatsioon!C22=0,"",Eksplikatsioon!C22)</f>
        <v>ÜÜRITAV PIND</v>
      </c>
      <c r="D21" s="23" t="str">
        <f>IF(Eksplikatsioon!D22=0,"",Eksplikatsioon!D22)</f>
        <v>Kabinet/Büroo</v>
      </c>
      <c r="E21" s="58">
        <f>IF(Eksplikatsioon!F22=0,"",Eksplikatsioon!F22)</f>
        <v>11.8</v>
      </c>
      <c r="F21" s="23" t="str">
        <f>IF(Eksplikatsioon!H22=0,"",Eksplikatsioon!H22)</f>
        <v/>
      </c>
      <c r="G21" s="23" t="str">
        <f>IF(Eksplikatsioon!J22=0,"",Eksplikatsioon!J22)</f>
        <v>Ainukasutuses pind</v>
      </c>
      <c r="H21" s="23" t="str">
        <f>IF(Eksplikatsioon!K22=0,"",Eksplikatsioon!K22)</f>
        <v>Politsei- ja Piirivalveamet</v>
      </c>
      <c r="I21" s="23" t="str">
        <f>IF(Eksplikatsioon!L22=0,"",Eksplikatsioon!L22)</f>
        <v>VILJANDIPARGI_03</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f>IF(Eksplikatsioon!B23=0,"",Eksplikatsioon!B23)</f>
        <v>108</v>
      </c>
      <c r="C22" s="23" t="str">
        <f>IF(Eksplikatsioon!C23=0,"",Eksplikatsioon!C23)</f>
        <v>ÜÜRITAV PIND</v>
      </c>
      <c r="D22" s="23" t="str">
        <f>IF(Eksplikatsioon!D23=0,"",Eksplikatsioon!D23)</f>
        <v>Kabinet/Büroo</v>
      </c>
      <c r="E22" s="58">
        <f>IF(Eksplikatsioon!F23=0,"",Eksplikatsioon!F23)</f>
        <v>11.2</v>
      </c>
      <c r="F22" s="23" t="str">
        <f>IF(Eksplikatsioon!H23=0,"",Eksplikatsioon!H23)</f>
        <v/>
      </c>
      <c r="G22" s="23" t="str">
        <f>IF(Eksplikatsioon!J23=0,"",Eksplikatsioon!J23)</f>
        <v>Ainukasutuses pind</v>
      </c>
      <c r="H22" s="23" t="str">
        <f>IF(Eksplikatsioon!K23=0,"",Eksplikatsioon!K23)</f>
        <v>Politsei- ja Piirivalveamet</v>
      </c>
      <c r="I22" s="23" t="str">
        <f>IF(Eksplikatsioon!L23=0,"",Eksplikatsioon!L23)</f>
        <v>VILJANDIPARGI_03</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f>IF(Eksplikatsioon!B24=0,"",Eksplikatsioon!B24)</f>
        <v>109</v>
      </c>
      <c r="C23" s="23" t="str">
        <f>IF(Eksplikatsioon!C24=0,"",Eksplikatsioon!C24)</f>
        <v>ÜÜRITAV PIND</v>
      </c>
      <c r="D23" s="23" t="str">
        <f>IF(Eksplikatsioon!D24=0,"",Eksplikatsioon!D24)</f>
        <v>Relvaruum</v>
      </c>
      <c r="E23" s="58">
        <f>IF(Eksplikatsioon!F24=0,"",Eksplikatsioon!F24)</f>
        <v>6.2</v>
      </c>
      <c r="F23" s="23" t="str">
        <f>IF(Eksplikatsioon!H24=0,"",Eksplikatsioon!H24)</f>
        <v/>
      </c>
      <c r="G23" s="23" t="str">
        <f>IF(Eksplikatsioon!J24=0,"",Eksplikatsioon!J24)</f>
        <v>Ainukasutuses pind</v>
      </c>
      <c r="H23" s="23" t="str">
        <f>IF(Eksplikatsioon!K24=0,"",Eksplikatsioon!K24)</f>
        <v>Politsei- ja Piirivalveamet</v>
      </c>
      <c r="I23" s="23" t="str">
        <f>IF(Eksplikatsioon!L24=0,"",Eksplikatsioon!L24)</f>
        <v>VILJANDIPARGI_03</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f>IF(Eksplikatsioon!B25=0,"",Eksplikatsioon!B25)</f>
        <v>110</v>
      </c>
      <c r="C24" s="23" t="str">
        <f>IF(Eksplikatsioon!C25=0,"",Eksplikatsioon!C25)</f>
        <v>ÜÜRITAV PIND</v>
      </c>
      <c r="D24" s="23" t="str">
        <f>IF(Eksplikatsioon!D25=0,"",Eksplikatsioon!D25)</f>
        <v>Relvaruum</v>
      </c>
      <c r="E24" s="58">
        <f>IF(Eksplikatsioon!F25=0,"",Eksplikatsioon!F25)</f>
        <v>11.8</v>
      </c>
      <c r="F24" s="23" t="str">
        <f>IF(Eksplikatsioon!H25=0,"",Eksplikatsioon!H25)</f>
        <v/>
      </c>
      <c r="G24" s="23" t="str">
        <f>IF(Eksplikatsioon!J25=0,"",Eksplikatsioon!J25)</f>
        <v>Ainukasutuses pind</v>
      </c>
      <c r="H24" s="23" t="str">
        <f>IF(Eksplikatsioon!K25=0,"",Eksplikatsioon!K25)</f>
        <v>Politsei- ja Piirivalveamet</v>
      </c>
      <c r="I24" s="23" t="str">
        <f>IF(Eksplikatsioon!L25=0,"",Eksplikatsioon!L25)</f>
        <v>VILJANDIPARGI_03</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t="str">
        <f>IF(Eksplikatsioon!B26=0,"",Eksplikatsioon!B26)</f>
        <v>110a</v>
      </c>
      <c r="C25" s="23" t="str">
        <f>IF(Eksplikatsioon!C26=0,"",Eksplikatsioon!C26)</f>
        <v>ÜÜRITAV PIND</v>
      </c>
      <c r="D25" s="23" t="str">
        <f>IF(Eksplikatsioon!D26=0,"",Eksplikatsioon!D26)</f>
        <v>Relvaruum</v>
      </c>
      <c r="E25" s="58">
        <f>IF(Eksplikatsioon!F26=0,"",Eksplikatsioon!F26)</f>
        <v>4.2</v>
      </c>
      <c r="F25" s="23" t="str">
        <f>IF(Eksplikatsioon!H26=0,"",Eksplikatsioon!H26)</f>
        <v/>
      </c>
      <c r="G25" s="23" t="str">
        <f>IF(Eksplikatsioon!J26=0,"",Eksplikatsioon!J26)</f>
        <v>Ainukasutuses pind</v>
      </c>
      <c r="H25" s="23" t="str">
        <f>IF(Eksplikatsioon!K26=0,"",Eksplikatsioon!K26)</f>
        <v>Politsei- ja Piirivalveamet</v>
      </c>
      <c r="I25" s="23" t="str">
        <f>IF(Eksplikatsioon!L26=0,"",Eksplikatsioon!L26)</f>
        <v>VILJANDIPARGI_03</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f>IF(Eksplikatsioon!B27=0,"",Eksplikatsioon!B27)</f>
        <v>111</v>
      </c>
      <c r="C26" s="23" t="str">
        <f>IF(Eksplikatsioon!C27=0,"",Eksplikatsioon!C27)</f>
        <v>ÜÜRITAV PIND</v>
      </c>
      <c r="D26" s="23" t="str">
        <f>IF(Eksplikatsioon!D27=0,"",Eksplikatsioon!D27)</f>
        <v>WC</v>
      </c>
      <c r="E26" s="58">
        <f>IF(Eksplikatsioon!F27=0,"",Eksplikatsioon!F27)</f>
        <v>1.8</v>
      </c>
      <c r="F26" s="23" t="str">
        <f>IF(Eksplikatsioon!H27=0,"",Eksplikatsioon!H27)</f>
        <v/>
      </c>
      <c r="G26" s="23" t="str">
        <f>IF(Eksplikatsioon!J27=0,"",Eksplikatsioon!J27)</f>
        <v>Ainukasutuses pind</v>
      </c>
      <c r="H26" s="23" t="str">
        <f>IF(Eksplikatsioon!K27=0,"",Eksplikatsioon!K27)</f>
        <v>Politsei- ja Piirivalveamet</v>
      </c>
      <c r="I26" s="23" t="str">
        <f>IF(Eksplikatsioon!L27=0,"",Eksplikatsioon!L27)</f>
        <v>VILJANDIPARGI_03</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f>IF(Eksplikatsioon!B28=0,"",Eksplikatsioon!B28)</f>
        <v>112</v>
      </c>
      <c r="C27" s="23" t="str">
        <f>IF(Eksplikatsioon!C28=0,"",Eksplikatsioon!C28)</f>
        <v>ÜÜRITAV PIND</v>
      </c>
      <c r="D27" s="23" t="str">
        <f>IF(Eksplikatsioon!D28=0,"",Eksplikatsioon!D28)</f>
        <v>WC</v>
      </c>
      <c r="E27" s="58">
        <f>IF(Eksplikatsioon!F28=0,"",Eksplikatsioon!F28)</f>
        <v>3.6</v>
      </c>
      <c r="F27" s="23" t="str">
        <f>IF(Eksplikatsioon!H28=0,"",Eksplikatsioon!H28)</f>
        <v/>
      </c>
      <c r="G27" s="23" t="str">
        <f>IF(Eksplikatsioon!J28=0,"",Eksplikatsioon!J28)</f>
        <v>Ainukasutuses pind</v>
      </c>
      <c r="H27" s="23" t="str">
        <f>IF(Eksplikatsioon!K28=0,"",Eksplikatsioon!K28)</f>
        <v>Politsei- ja Piirivalveamet</v>
      </c>
      <c r="I27" s="23" t="str">
        <f>IF(Eksplikatsioon!L28=0,"",Eksplikatsioon!L28)</f>
        <v>VILJANDIPARGI_03</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f>IF(Eksplikatsioon!B29=0,"",Eksplikatsioon!B29)</f>
        <v>113</v>
      </c>
      <c r="C28" s="23" t="str">
        <f>IF(Eksplikatsioon!C29=0,"",Eksplikatsioon!C29)</f>
        <v>ÜÜRITAV PIND</v>
      </c>
      <c r="D28" s="23" t="str">
        <f>IF(Eksplikatsioon!D29=0,"",Eksplikatsioon!D29)</f>
        <v>WC</v>
      </c>
      <c r="E28" s="58">
        <f>IF(Eksplikatsioon!F29=0,"",Eksplikatsioon!F29)</f>
        <v>2</v>
      </c>
      <c r="F28" s="23" t="str">
        <f>IF(Eksplikatsioon!H29=0,"",Eksplikatsioon!H29)</f>
        <v/>
      </c>
      <c r="G28" s="23" t="str">
        <f>IF(Eksplikatsioon!J29=0,"",Eksplikatsioon!J29)</f>
        <v>Ainukasutuses pind</v>
      </c>
      <c r="H28" s="23" t="str">
        <f>IF(Eksplikatsioon!K29=0,"",Eksplikatsioon!K29)</f>
        <v>Politsei- ja Piirivalveamet</v>
      </c>
      <c r="I28" s="23" t="str">
        <f>IF(Eksplikatsioon!L29=0,"",Eksplikatsioon!L29)</f>
        <v>VILJANDIPARGI_03</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f>IF(Eksplikatsioon!B30=0,"",Eksplikatsioon!B30)</f>
        <v>114</v>
      </c>
      <c r="C29" s="23" t="str">
        <f>IF(Eksplikatsioon!C30=0,"",Eksplikatsioon!C30)</f>
        <v>ÜÜRITAV PIND</v>
      </c>
      <c r="D29" s="23" t="str">
        <f>IF(Eksplikatsioon!D30=0,"",Eksplikatsioon!D30)</f>
        <v>WC</v>
      </c>
      <c r="E29" s="58">
        <f>IF(Eksplikatsioon!F30=0,"",Eksplikatsioon!F30)</f>
        <v>2</v>
      </c>
      <c r="F29" s="23" t="str">
        <f>IF(Eksplikatsioon!H30=0,"",Eksplikatsioon!H30)</f>
        <v/>
      </c>
      <c r="G29" s="23" t="str">
        <f>IF(Eksplikatsioon!J30=0,"",Eksplikatsioon!J30)</f>
        <v>Ainukasutuses pind</v>
      </c>
      <c r="H29" s="23" t="str">
        <f>IF(Eksplikatsioon!K30=0,"",Eksplikatsioon!K30)</f>
        <v>Politsei- ja Piirivalveamet</v>
      </c>
      <c r="I29" s="23" t="str">
        <f>IF(Eksplikatsioon!L30=0,"",Eksplikatsioon!L30)</f>
        <v>VILJANDIPARGI_03</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f>IF(Eksplikatsioon!B31=0,"",Eksplikatsioon!B31)</f>
        <v>115</v>
      </c>
      <c r="C30" s="23" t="str">
        <f>IF(Eksplikatsioon!C31=0,"",Eksplikatsioon!C31)</f>
        <v>ÜÜRITAV PIND</v>
      </c>
      <c r="D30" s="23" t="str">
        <f>IF(Eksplikatsioon!D31=0,"",Eksplikatsioon!D31)</f>
        <v>WC</v>
      </c>
      <c r="E30" s="58">
        <f>IF(Eksplikatsioon!F31=0,"",Eksplikatsioon!F31)</f>
        <v>1.9</v>
      </c>
      <c r="F30" s="23" t="str">
        <f>IF(Eksplikatsioon!H31=0,"",Eksplikatsioon!H31)</f>
        <v/>
      </c>
      <c r="G30" s="23" t="str">
        <f>IF(Eksplikatsioon!J31=0,"",Eksplikatsioon!J31)</f>
        <v>Ainukasutuses pind</v>
      </c>
      <c r="H30" s="23" t="str">
        <f>IF(Eksplikatsioon!K31=0,"",Eksplikatsioon!K31)</f>
        <v>Politsei- ja Piirivalveamet</v>
      </c>
      <c r="I30" s="23" t="str">
        <f>IF(Eksplikatsioon!L31=0,"",Eksplikatsioon!L31)</f>
        <v>VILJANDIPARGI_03</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f>IF(Eksplikatsioon!B32=0,"",Eksplikatsioon!B32)</f>
        <v>116</v>
      </c>
      <c r="C31" s="23" t="str">
        <f>IF(Eksplikatsioon!C32=0,"",Eksplikatsioon!C32)</f>
        <v>TEHNOPIND</v>
      </c>
      <c r="D31" s="23" t="str">
        <f>IF(Eksplikatsioon!D32=0,"",Eksplikatsioon!D32)</f>
        <v>Alajaam/Trafo/Jaotla</v>
      </c>
      <c r="E31" s="58">
        <f>IF(Eksplikatsioon!F32=0,"",Eksplikatsioon!F32)</f>
        <v>5</v>
      </c>
      <c r="F31" s="23" t="str">
        <f>IF(Eksplikatsioon!H32=0,"",Eksplikatsioon!H32)</f>
        <v/>
      </c>
      <c r="G31" s="23" t="str">
        <f>IF(Eksplikatsioon!J32=0,"",Eksplikatsioon!J32)</f>
        <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f>IF(Eksplikatsioon!B33=0,"",Eksplikatsioon!B33)</f>
        <v>117</v>
      </c>
      <c r="C32" s="23" t="str">
        <f>IF(Eksplikatsioon!C33=0,"",Eksplikatsioon!C33)</f>
        <v>ÜÜRITAV PIND</v>
      </c>
      <c r="D32" s="23" t="str">
        <f>IF(Eksplikatsioon!D33=0,"",Eksplikatsioon!D33)</f>
        <v>Kabinet/Büroo</v>
      </c>
      <c r="E32" s="58">
        <f>IF(Eksplikatsioon!F33=0,"",Eksplikatsioon!F33)</f>
        <v>9.6</v>
      </c>
      <c r="F32" s="23" t="str">
        <f>IF(Eksplikatsioon!H33=0,"",Eksplikatsioon!H33)</f>
        <v/>
      </c>
      <c r="G32" s="23" t="str">
        <f>IF(Eksplikatsioon!J33=0,"",Eksplikatsioon!J33)</f>
        <v>Ainukasutuses pind</v>
      </c>
      <c r="H32" s="23" t="str">
        <f>IF(Eksplikatsioon!K33=0,"",Eksplikatsioon!K33)</f>
        <v>Politsei- ja Piirivalveamet</v>
      </c>
      <c r="I32" s="23" t="str">
        <f>IF(Eksplikatsioon!L33=0,"",Eksplikatsioon!L33)</f>
        <v>VILJANDIPARGI_03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f>IF(Eksplikatsioon!B34=0,"",Eksplikatsioon!B34)</f>
        <v>118</v>
      </c>
      <c r="C33" s="23" t="str">
        <f>IF(Eksplikatsioon!C34=0,"",Eksplikatsioon!C34)</f>
        <v>TEHNOPIND</v>
      </c>
      <c r="D33" s="23" t="str">
        <f>IF(Eksplikatsioon!D34=0,"",Eksplikatsioon!D34)</f>
        <v>Alajaam/Trafo/Jaotla</v>
      </c>
      <c r="E33" s="58">
        <f>IF(Eksplikatsioon!F34=0,"",Eksplikatsioon!F34)</f>
        <v>9.1999999999999993</v>
      </c>
      <c r="F33" s="23" t="str">
        <f>IF(Eksplikatsioon!H34=0,"",Eksplikatsioon!H34)</f>
        <v/>
      </c>
      <c r="G33" s="23" t="str">
        <f>IF(Eksplikatsioon!J34=0,"",Eksplikatsioon!J34)</f>
        <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118a</v>
      </c>
      <c r="C34" s="23" t="str">
        <f>IF(Eksplikatsioon!C35=0,"",Eksplikatsioon!C35)</f>
        <v>TEHNOPIND</v>
      </c>
      <c r="D34" s="23" t="str">
        <f>IF(Eksplikatsioon!D35=0,"",Eksplikatsioon!D35)</f>
        <v>Alajaam/Trafo/Jaotla</v>
      </c>
      <c r="E34" s="58">
        <f>IF(Eksplikatsioon!F35=0,"",Eksplikatsioon!F35)</f>
        <v>1.9</v>
      </c>
      <c r="F34" s="23" t="str">
        <f>IF(Eksplikatsioon!H35=0,"",Eksplikatsioon!H35)</f>
        <v/>
      </c>
      <c r="G34" s="23" t="str">
        <f>IF(Eksplikatsioon!J35=0,"",Eksplikatsioon!J35)</f>
        <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f>IF(Eksplikatsioon!B36=0,"",Eksplikatsioon!B36)</f>
        <v>119</v>
      </c>
      <c r="C35" s="23" t="str">
        <f>IF(Eksplikatsioon!C36=0,"",Eksplikatsioon!C36)</f>
        <v>ÜÜRITAV PIND</v>
      </c>
      <c r="D35" s="23" t="str">
        <f>IF(Eksplikatsioon!D36=0,"",Eksplikatsioon!D36)</f>
        <v>Riietusruum</v>
      </c>
      <c r="E35" s="58">
        <f>IF(Eksplikatsioon!F36=0,"",Eksplikatsioon!F36)</f>
        <v>34.6</v>
      </c>
      <c r="F35" s="23" t="str">
        <f>IF(Eksplikatsioon!H36=0,"",Eksplikatsioon!H36)</f>
        <v/>
      </c>
      <c r="G35" s="23" t="str">
        <f>IF(Eksplikatsioon!J36=0,"",Eksplikatsioon!J36)</f>
        <v>Ainukasutuses pind</v>
      </c>
      <c r="H35" s="23" t="str">
        <f>IF(Eksplikatsioon!K36=0,"",Eksplikatsioon!K36)</f>
        <v>Politsei- ja Piirivalveamet</v>
      </c>
      <c r="I35" s="23" t="str">
        <f>IF(Eksplikatsioon!L36=0,"",Eksplikatsioon!L36)</f>
        <v>VILJANDIPARGI_03</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f>IF(Eksplikatsioon!B37=0,"",Eksplikatsioon!B37)</f>
        <v>120</v>
      </c>
      <c r="C36" s="23" t="str">
        <f>IF(Eksplikatsioon!C37=0,"",Eksplikatsioon!C37)</f>
        <v>ÜÜRITAV PIND</v>
      </c>
      <c r="D36" s="23" t="str">
        <f>IF(Eksplikatsioon!D37=0,"",Eksplikatsioon!D37)</f>
        <v>Pesuruum</v>
      </c>
      <c r="E36" s="58">
        <f>IF(Eksplikatsioon!F37=0,"",Eksplikatsioon!F37)</f>
        <v>16.7</v>
      </c>
      <c r="F36" s="23" t="str">
        <f>IF(Eksplikatsioon!H37=0,"",Eksplikatsioon!H37)</f>
        <v/>
      </c>
      <c r="G36" s="23" t="str">
        <f>IF(Eksplikatsioon!J37=0,"",Eksplikatsioon!J37)</f>
        <v>Ainukasutuses pind</v>
      </c>
      <c r="H36" s="23" t="str">
        <f>IF(Eksplikatsioon!K37=0,"",Eksplikatsioon!K37)</f>
        <v>Politsei- ja Piirivalveamet</v>
      </c>
      <c r="I36" s="23" t="str">
        <f>IF(Eksplikatsioon!L37=0,"",Eksplikatsioon!L37)</f>
        <v>VILJANDIPARGI_03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f>IF(Eksplikatsioon!B38=0,"",Eksplikatsioon!B38)</f>
        <v>121</v>
      </c>
      <c r="C37" s="23" t="str">
        <f>IF(Eksplikatsioon!C38=0,"",Eksplikatsioon!C38)</f>
        <v>ÜÜRITAV PIND</v>
      </c>
      <c r="D37" s="23" t="str">
        <f>IF(Eksplikatsioon!D38=0,"",Eksplikatsioon!D38)</f>
        <v>Abiruum</v>
      </c>
      <c r="E37" s="58">
        <f>IF(Eksplikatsioon!F38=0,"",Eksplikatsioon!F38)</f>
        <v>1.3</v>
      </c>
      <c r="F37" s="23" t="str">
        <f>IF(Eksplikatsioon!H38=0,"",Eksplikatsioon!H38)</f>
        <v/>
      </c>
      <c r="G37" s="23" t="str">
        <f>IF(Eksplikatsioon!J38=0,"",Eksplikatsioon!J38)</f>
        <v>Ainukasutuses pind</v>
      </c>
      <c r="H37" s="23" t="str">
        <f>IF(Eksplikatsioon!K38=0,"",Eksplikatsioon!K38)</f>
        <v>Politsei- ja Piirivalveamet</v>
      </c>
      <c r="I37" s="23" t="str">
        <f>IF(Eksplikatsioon!L38=0,"",Eksplikatsioon!L38)</f>
        <v>VILJANDIPARGI_03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121a</v>
      </c>
      <c r="C38" s="23" t="str">
        <f>IF(Eksplikatsioon!C39=0,"",Eksplikatsioon!C39)</f>
        <v>ÜÜRITAV PIND</v>
      </c>
      <c r="D38" s="23" t="str">
        <f>IF(Eksplikatsioon!D39=0,"",Eksplikatsioon!D39)</f>
        <v>WC</v>
      </c>
      <c r="E38" s="58">
        <f>IF(Eksplikatsioon!F39=0,"",Eksplikatsioon!F39)</f>
        <v>1.5</v>
      </c>
      <c r="F38" s="23" t="str">
        <f>IF(Eksplikatsioon!H39=0,"",Eksplikatsioon!H39)</f>
        <v/>
      </c>
      <c r="G38" s="23" t="str">
        <f>IF(Eksplikatsioon!J39=0,"",Eksplikatsioon!J39)</f>
        <v>Ainukasutuses pind</v>
      </c>
      <c r="H38" s="23" t="str">
        <f>IF(Eksplikatsioon!K39=0,"",Eksplikatsioon!K39)</f>
        <v>Politsei- ja Piirivalveamet</v>
      </c>
      <c r="I38" s="23" t="str">
        <f>IF(Eksplikatsioon!L39=0,"",Eksplikatsioon!L39)</f>
        <v>VILJANDIPARGI_03</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f>IF(Eksplikatsioon!B40=0,"",Eksplikatsioon!B40)</f>
        <v>122</v>
      </c>
      <c r="C39" s="23" t="str">
        <f>IF(Eksplikatsioon!C40=0,"",Eksplikatsioon!C40)</f>
        <v>ÜÜRITAV PIND</v>
      </c>
      <c r="D39" s="23" t="str">
        <f>IF(Eksplikatsioon!D40=0,"",Eksplikatsioon!D40)</f>
        <v>Leiliruum</v>
      </c>
      <c r="E39" s="58">
        <f>IF(Eksplikatsioon!F40=0,"",Eksplikatsioon!F40)</f>
        <v>3.6</v>
      </c>
      <c r="F39" s="23" t="str">
        <f>IF(Eksplikatsioon!H40=0,"",Eksplikatsioon!H40)</f>
        <v/>
      </c>
      <c r="G39" s="23" t="str">
        <f>IF(Eksplikatsioon!J40=0,"",Eksplikatsioon!J40)</f>
        <v>Ainukasutuses pind</v>
      </c>
      <c r="H39" s="23" t="str">
        <f>IF(Eksplikatsioon!K40=0,"",Eksplikatsioon!K40)</f>
        <v>Politsei- ja Piirivalveamet</v>
      </c>
      <c r="I39" s="23" t="str">
        <f>IF(Eksplikatsioon!L40=0,"",Eksplikatsioon!L40)</f>
        <v>VILJANDIPARGI_03</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f>IF(Eksplikatsioon!B41=0,"",Eksplikatsioon!B41)</f>
        <v>123</v>
      </c>
      <c r="C40" s="23" t="str">
        <f>IF(Eksplikatsioon!C41=0,"",Eksplikatsioon!C41)</f>
        <v>ÜÜRITAV PIND</v>
      </c>
      <c r="D40" s="23" t="str">
        <f>IF(Eksplikatsioon!D41=0,"",Eksplikatsioon!D41)</f>
        <v>Koridor</v>
      </c>
      <c r="E40" s="58">
        <f>IF(Eksplikatsioon!F41=0,"",Eksplikatsioon!F41)</f>
        <v>20.6</v>
      </c>
      <c r="F40" s="23" t="str">
        <f>IF(Eksplikatsioon!H41=0,"",Eksplikatsioon!H41)</f>
        <v/>
      </c>
      <c r="G40" s="23" t="str">
        <f>IF(Eksplikatsioon!J41=0,"",Eksplikatsioon!J41)</f>
        <v>Ainukasutuses pind</v>
      </c>
      <c r="H40" s="23" t="str">
        <f>IF(Eksplikatsioon!K41=0,"",Eksplikatsioon!K41)</f>
        <v>Politsei- ja Piirivalveamet</v>
      </c>
      <c r="I40" s="23" t="str">
        <f>IF(Eksplikatsioon!L41=0,"",Eksplikatsioon!L41)</f>
        <v>VILJANDIPARGI_03</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f>IF(Eksplikatsioon!B42=0,"",Eksplikatsioon!B42)</f>
        <v>124</v>
      </c>
      <c r="C41" s="23" t="str">
        <f>IF(Eksplikatsioon!C42=0,"",Eksplikatsioon!C42)</f>
        <v>ÜÜRITAV PIND</v>
      </c>
      <c r="D41" s="23" t="str">
        <f>IF(Eksplikatsioon!D42=0,"",Eksplikatsioon!D42)</f>
        <v>Kabinet/Büroo</v>
      </c>
      <c r="E41" s="58">
        <f>IF(Eksplikatsioon!F42=0,"",Eksplikatsioon!F42)</f>
        <v>12.4</v>
      </c>
      <c r="F41" s="23" t="str">
        <f>IF(Eksplikatsioon!H42=0,"",Eksplikatsioon!H42)</f>
        <v/>
      </c>
      <c r="G41" s="23" t="str">
        <f>IF(Eksplikatsioon!J42=0,"",Eksplikatsioon!J42)</f>
        <v>Ainukasutuses pind</v>
      </c>
      <c r="H41" s="23" t="str">
        <f>IF(Eksplikatsioon!K42=0,"",Eksplikatsioon!K42)</f>
        <v>Politsei- ja Piirivalveamet</v>
      </c>
      <c r="I41" s="23" t="str">
        <f>IF(Eksplikatsioon!L42=0,"",Eksplikatsioon!L42)</f>
        <v>VILJANDIPARGI_03</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f>IF(Eksplikatsioon!B43=0,"",Eksplikatsioon!B43)</f>
        <v>125</v>
      </c>
      <c r="C42" s="23" t="str">
        <f>IF(Eksplikatsioon!C43=0,"",Eksplikatsioon!C43)</f>
        <v>ÜÜRITAV PIND</v>
      </c>
      <c r="D42" s="23" t="str">
        <f>IF(Eksplikatsioon!D43=0,"",Eksplikatsioon!D43)</f>
        <v>Puhkeruum</v>
      </c>
      <c r="E42" s="58">
        <f>IF(Eksplikatsioon!F43=0,"",Eksplikatsioon!F43)</f>
        <v>15.5</v>
      </c>
      <c r="F42" s="23" t="str">
        <f>IF(Eksplikatsioon!H43=0,"",Eksplikatsioon!H43)</f>
        <v/>
      </c>
      <c r="G42" s="23" t="str">
        <f>IF(Eksplikatsioon!J43=0,"",Eksplikatsioon!J43)</f>
        <v>Ainukasutuses pind</v>
      </c>
      <c r="H42" s="23" t="str">
        <f>IF(Eksplikatsioon!K43=0,"",Eksplikatsioon!K43)</f>
        <v>Politsei- ja Piirivalveamet</v>
      </c>
      <c r="I42" s="23" t="str">
        <f>IF(Eksplikatsioon!L43=0,"",Eksplikatsioon!L43)</f>
        <v>VILJANDIPARGI_03</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f>IF(Eksplikatsioon!B44=0,"",Eksplikatsioon!B44)</f>
        <v>126</v>
      </c>
      <c r="C43" s="23" t="str">
        <f>IF(Eksplikatsioon!C44=0,"",Eksplikatsioon!C44)</f>
        <v>VERTIKAALSETE ÜHENDUSTEEDE PIND</v>
      </c>
      <c r="D43" s="23" t="str">
        <f>IF(Eksplikatsioon!D44=0,"",Eksplikatsioon!D44)</f>
        <v>Trepp/Trepikoda</v>
      </c>
      <c r="E43" s="58">
        <f>IF(Eksplikatsioon!F44=0,"",Eksplikatsioon!F44)</f>
        <v>10.6</v>
      </c>
      <c r="F43" s="23" t="str">
        <f>IF(Eksplikatsioon!H44=0,"",Eksplikatsioon!H44)</f>
        <v/>
      </c>
      <c r="G43" s="23" t="str">
        <f>IF(Eksplikatsioon!J44=0,"",Eksplikatsioon!J44)</f>
        <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f>IF(Eksplikatsioon!B45=0,"",Eksplikatsioon!B45)</f>
        <v>127</v>
      </c>
      <c r="C44" s="23" t="str">
        <f>IF(Eksplikatsioon!C45=0,"",Eksplikatsioon!C45)</f>
        <v>ÜÜRITAV PIND</v>
      </c>
      <c r="D44" s="23" t="str">
        <f>IF(Eksplikatsioon!D45=0,"",Eksplikatsioon!D45)</f>
        <v>Abiruum</v>
      </c>
      <c r="E44" s="58">
        <f>IF(Eksplikatsioon!F45=0,"",Eksplikatsioon!F45)</f>
        <v>5.3</v>
      </c>
      <c r="F44" s="23" t="str">
        <f>IF(Eksplikatsioon!H45=0,"",Eksplikatsioon!H45)</f>
        <v/>
      </c>
      <c r="G44" s="23" t="str">
        <f>IF(Eksplikatsioon!J45=0,"",Eksplikatsioon!J45)</f>
        <v>Ainukasutuses pind</v>
      </c>
      <c r="H44" s="23" t="str">
        <f>IF(Eksplikatsioon!K45=0,"",Eksplikatsioon!K45)</f>
        <v>Politsei- ja Piirivalveamet</v>
      </c>
      <c r="I44" s="23" t="str">
        <f>IF(Eksplikatsioon!L45=0,"",Eksplikatsioon!L45)</f>
        <v>VILJANDIPARGI_03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f>IF(Eksplikatsioon!B46=0,"",Eksplikatsioon!B46)</f>
        <v>128</v>
      </c>
      <c r="C45" s="23" t="str">
        <f>IF(Eksplikatsioon!C46=0,"",Eksplikatsioon!C46)</f>
        <v>ÜÜRITAV PIND</v>
      </c>
      <c r="D45" s="23" t="str">
        <f>IF(Eksplikatsioon!D46=0,"",Eksplikatsioon!D46)</f>
        <v>Kabinet/Büroo</v>
      </c>
      <c r="E45" s="58">
        <f>IF(Eksplikatsioon!F46=0,"",Eksplikatsioon!F46)</f>
        <v>17.7</v>
      </c>
      <c r="F45" s="23" t="str">
        <f>IF(Eksplikatsioon!H46=0,"",Eksplikatsioon!H46)</f>
        <v/>
      </c>
      <c r="G45" s="23" t="str">
        <f>IF(Eksplikatsioon!J46=0,"",Eksplikatsioon!J46)</f>
        <v>Ainukasutuses pind</v>
      </c>
      <c r="H45" s="23" t="str">
        <f>IF(Eksplikatsioon!K46=0,"",Eksplikatsioon!K46)</f>
        <v>Politsei- ja Piirivalveamet</v>
      </c>
      <c r="I45" s="23" t="str">
        <f>IF(Eksplikatsioon!L46=0,"",Eksplikatsioon!L46)</f>
        <v>VILJANDIPARGI_03</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f>IF(Eksplikatsioon!B47=0,"",Eksplikatsioon!B47)</f>
        <v>129</v>
      </c>
      <c r="C46" s="23" t="str">
        <f>IF(Eksplikatsioon!C47=0,"",Eksplikatsioon!C47)</f>
        <v>ÜÜRITAV PIND</v>
      </c>
      <c r="D46" s="23" t="str">
        <f>IF(Eksplikatsioon!D47=0,"",Eksplikatsioon!D47)</f>
        <v>Koridor</v>
      </c>
      <c r="E46" s="58">
        <f>IF(Eksplikatsioon!F47=0,"",Eksplikatsioon!F47)</f>
        <v>1.4</v>
      </c>
      <c r="F46" s="23" t="str">
        <f>IF(Eksplikatsioon!H47=0,"",Eksplikatsioon!H47)</f>
        <v/>
      </c>
      <c r="G46" s="23" t="str">
        <f>IF(Eksplikatsioon!J47=0,"",Eksplikatsioon!J47)</f>
        <v>Ainukasutuses pind</v>
      </c>
      <c r="H46" s="23" t="str">
        <f>IF(Eksplikatsioon!K47=0,"",Eksplikatsioon!K47)</f>
        <v>Politsei- ja Piirivalveamet</v>
      </c>
      <c r="I46" s="23" t="str">
        <f>IF(Eksplikatsioon!L47=0,"",Eksplikatsioon!L47)</f>
        <v>VILJANDIPARGI_03</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f>IF(Eksplikatsioon!B48=0,"",Eksplikatsioon!B48)</f>
        <v>130</v>
      </c>
      <c r="C47" s="23" t="str">
        <f>IF(Eksplikatsioon!C48=0,"",Eksplikatsioon!C48)</f>
        <v>ÜÜRITAV PIND</v>
      </c>
      <c r="D47" s="23" t="str">
        <f>IF(Eksplikatsioon!D48=0,"",Eksplikatsioon!D48)</f>
        <v>Kabinet/Büroo</v>
      </c>
      <c r="E47" s="58">
        <f>IF(Eksplikatsioon!F48=0,"",Eksplikatsioon!F48)</f>
        <v>15.3</v>
      </c>
      <c r="F47" s="23" t="str">
        <f>IF(Eksplikatsioon!H48=0,"",Eksplikatsioon!H48)</f>
        <v/>
      </c>
      <c r="G47" s="23" t="str">
        <f>IF(Eksplikatsioon!J48=0,"",Eksplikatsioon!J48)</f>
        <v>Ainukasutuses pind</v>
      </c>
      <c r="H47" s="23" t="str">
        <f>IF(Eksplikatsioon!K48=0,"",Eksplikatsioon!K48)</f>
        <v>Politsei- ja Piirivalveamet</v>
      </c>
      <c r="I47" s="23" t="str">
        <f>IF(Eksplikatsioon!L48=0,"",Eksplikatsioon!L48)</f>
        <v>VILJANDIPARGI_03</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f>IF(Eksplikatsioon!B49=0,"",Eksplikatsioon!B49)</f>
        <v>131</v>
      </c>
      <c r="C48" s="23" t="str">
        <f>IF(Eksplikatsioon!C49=0,"",Eksplikatsioon!C49)</f>
        <v>ÜÜRITAV PIND</v>
      </c>
      <c r="D48" s="23" t="str">
        <f>IF(Eksplikatsioon!D49=0,"",Eksplikatsioon!D49)</f>
        <v>Kabinet/Büroo</v>
      </c>
      <c r="E48" s="58">
        <f>IF(Eksplikatsioon!F49=0,"",Eksplikatsioon!F49)</f>
        <v>16.7</v>
      </c>
      <c r="F48" s="23" t="str">
        <f>IF(Eksplikatsioon!H49=0,"",Eksplikatsioon!H49)</f>
        <v/>
      </c>
      <c r="G48" s="23" t="str">
        <f>IF(Eksplikatsioon!J49=0,"",Eksplikatsioon!J49)</f>
        <v>Ainukasutuses pind</v>
      </c>
      <c r="H48" s="23" t="str">
        <f>IF(Eksplikatsioon!K49=0,"",Eksplikatsioon!K49)</f>
        <v>Politsei- ja Piirivalveamet</v>
      </c>
      <c r="I48" s="23" t="str">
        <f>IF(Eksplikatsioon!L49=0,"",Eksplikatsioon!L49)</f>
        <v>VILJANDIPARGI_03</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f>IF(Eksplikatsioon!B50=0,"",Eksplikatsioon!B50)</f>
        <v>132</v>
      </c>
      <c r="C49" s="23" t="str">
        <f>IF(Eksplikatsioon!C50=0,"",Eksplikatsioon!C50)</f>
        <v>ÜÜRITAV PIND</v>
      </c>
      <c r="D49" s="23" t="str">
        <f>IF(Eksplikatsioon!D50=0,"",Eksplikatsioon!D50)</f>
        <v>Koridor</v>
      </c>
      <c r="E49" s="58">
        <f>IF(Eksplikatsioon!F50=0,"",Eksplikatsioon!F50)</f>
        <v>1.5</v>
      </c>
      <c r="F49" s="23" t="str">
        <f>IF(Eksplikatsioon!H50=0,"",Eksplikatsioon!H50)</f>
        <v/>
      </c>
      <c r="G49" s="23" t="str">
        <f>IF(Eksplikatsioon!J50=0,"",Eksplikatsioon!J50)</f>
        <v>Ainukasutuses pind</v>
      </c>
      <c r="H49" s="23" t="str">
        <f>IF(Eksplikatsioon!K50=0,"",Eksplikatsioon!K50)</f>
        <v>Politsei- ja Piirivalveamet</v>
      </c>
      <c r="I49" s="23" t="str">
        <f>IF(Eksplikatsioon!L50=0,"",Eksplikatsioon!L50)</f>
        <v>VILJANDIPARGI_03</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f>IF(Eksplikatsioon!B51=0,"",Eksplikatsioon!B51)</f>
        <v>133</v>
      </c>
      <c r="C50" s="23" t="str">
        <f>IF(Eksplikatsioon!C51=0,"",Eksplikatsioon!C51)</f>
        <v>ÜÜRITAV PIND</v>
      </c>
      <c r="D50" s="23" t="str">
        <f>IF(Eksplikatsioon!D51=0,"",Eksplikatsioon!D51)</f>
        <v>Kabinet/Büroo</v>
      </c>
      <c r="E50" s="58">
        <f>IF(Eksplikatsioon!F51=0,"",Eksplikatsioon!F51)</f>
        <v>13.8</v>
      </c>
      <c r="F50" s="23" t="str">
        <f>IF(Eksplikatsioon!H51=0,"",Eksplikatsioon!H51)</f>
        <v/>
      </c>
      <c r="G50" s="23" t="str">
        <f>IF(Eksplikatsioon!J51=0,"",Eksplikatsioon!J51)</f>
        <v>Ainukasutuses pind</v>
      </c>
      <c r="H50" s="23" t="str">
        <f>IF(Eksplikatsioon!K51=0,"",Eksplikatsioon!K51)</f>
        <v>Politsei- ja Piirivalveamet</v>
      </c>
      <c r="I50" s="23" t="str">
        <f>IF(Eksplikatsioon!L51=0,"",Eksplikatsioon!L51)</f>
        <v>VILJANDIPARGI_03</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f>IF(Eksplikatsioon!B52=0,"",Eksplikatsioon!B52)</f>
        <v>134</v>
      </c>
      <c r="C51" s="23" t="str">
        <f>IF(Eksplikatsioon!C52=0,"",Eksplikatsioon!C52)</f>
        <v>ÜÜRITAV PIND</v>
      </c>
      <c r="D51" s="23" t="str">
        <f>IF(Eksplikatsioon!D52=0,"",Eksplikatsioon!D52)</f>
        <v>Arhiiv</v>
      </c>
      <c r="E51" s="58">
        <f>IF(Eksplikatsioon!F52=0,"",Eksplikatsioon!F52)</f>
        <v>5.2</v>
      </c>
      <c r="F51" s="23" t="str">
        <f>IF(Eksplikatsioon!H52=0,"",Eksplikatsioon!H52)</f>
        <v/>
      </c>
      <c r="G51" s="23" t="str">
        <f>IF(Eksplikatsioon!J52=0,"",Eksplikatsioon!J52)</f>
        <v>Ainukasutuses pind</v>
      </c>
      <c r="H51" s="23" t="str">
        <f>IF(Eksplikatsioon!K52=0,"",Eksplikatsioon!K52)</f>
        <v>Politsei- ja Piirivalveamet</v>
      </c>
      <c r="I51" s="23" t="str">
        <f>IF(Eksplikatsioon!L52=0,"",Eksplikatsioon!L52)</f>
        <v>VILJANDIPARGI_03</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f>IF(Eksplikatsioon!B53=0,"",Eksplikatsioon!B53)</f>
        <v>136</v>
      </c>
      <c r="C52" s="23" t="str">
        <f>IF(Eksplikatsioon!C53=0,"",Eksplikatsioon!C53)</f>
        <v>ÜÜRITAV PIND</v>
      </c>
      <c r="D52" s="23" t="str">
        <f>IF(Eksplikatsioon!D53=0,"",Eksplikatsioon!D53)</f>
        <v>Puhkeruum</v>
      </c>
      <c r="E52" s="58">
        <f>IF(Eksplikatsioon!F53=0,"",Eksplikatsioon!F53)</f>
        <v>12.5</v>
      </c>
      <c r="F52" s="23" t="str">
        <f>IF(Eksplikatsioon!H53=0,"",Eksplikatsioon!H53)</f>
        <v/>
      </c>
      <c r="G52" s="23" t="str">
        <f>IF(Eksplikatsioon!J53=0,"",Eksplikatsioon!J53)</f>
        <v>Ainukasutuses pind</v>
      </c>
      <c r="H52" s="23" t="str">
        <f>IF(Eksplikatsioon!K53=0,"",Eksplikatsioon!K53)</f>
        <v>Politsei- ja Piirivalveamet</v>
      </c>
      <c r="I52" s="23" t="str">
        <f>IF(Eksplikatsioon!L53=0,"",Eksplikatsioon!L53)</f>
        <v>VILJANDIPARGI_03</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f>IF(Eksplikatsioon!B54=0,"",Eksplikatsioon!B54)</f>
        <v>137</v>
      </c>
      <c r="C53" s="23" t="str">
        <f>IF(Eksplikatsioon!C54=0,"",Eksplikatsioon!C54)</f>
        <v>ÜÜRITAV PIND</v>
      </c>
      <c r="D53" s="23" t="str">
        <f>IF(Eksplikatsioon!D54=0,"",Eksplikatsioon!D54)</f>
        <v>Kabinet/Büroo</v>
      </c>
      <c r="E53" s="58">
        <f>IF(Eksplikatsioon!F54=0,"",Eksplikatsioon!F54)</f>
        <v>8.5</v>
      </c>
      <c r="F53" s="23" t="str">
        <f>IF(Eksplikatsioon!H54=0,"",Eksplikatsioon!H54)</f>
        <v/>
      </c>
      <c r="G53" s="23" t="str">
        <f>IF(Eksplikatsioon!J54=0,"",Eksplikatsioon!J54)</f>
        <v>Ainukasutuses pind</v>
      </c>
      <c r="H53" s="23" t="str">
        <f>IF(Eksplikatsioon!K54=0,"",Eksplikatsioon!K54)</f>
        <v>Politsei- ja Piirivalveamet</v>
      </c>
      <c r="I53" s="23" t="str">
        <f>IF(Eksplikatsioon!L54=0,"",Eksplikatsioon!L54)</f>
        <v>VILJANDIPARGI_03</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f>IF(Eksplikatsioon!B55=0,"",Eksplikatsioon!B55)</f>
        <v>140</v>
      </c>
      <c r="C54" s="23" t="str">
        <f>IF(Eksplikatsioon!C55=0,"",Eksplikatsioon!C55)</f>
        <v>ÜÜRITAV PIND</v>
      </c>
      <c r="D54" s="23" t="str">
        <f>IF(Eksplikatsioon!D55=0,"",Eksplikatsioon!D55)</f>
        <v>WC</v>
      </c>
      <c r="E54" s="58">
        <f>IF(Eksplikatsioon!F55=0,"",Eksplikatsioon!F55)</f>
        <v>4.0999999999999996</v>
      </c>
      <c r="F54" s="23" t="str">
        <f>IF(Eksplikatsioon!H55=0,"",Eksplikatsioon!H55)</f>
        <v/>
      </c>
      <c r="G54" s="23" t="str">
        <f>IF(Eksplikatsioon!J55=0,"",Eksplikatsioon!J55)</f>
        <v>Ainukasutuses pind</v>
      </c>
      <c r="H54" s="23" t="str">
        <f>IF(Eksplikatsioon!K55=0,"",Eksplikatsioon!K55)</f>
        <v>Politsei- ja Piirivalveamet</v>
      </c>
      <c r="I54" s="23" t="str">
        <f>IF(Eksplikatsioon!L55=0,"",Eksplikatsioon!L55)</f>
        <v>VILJANDIPARGI_03</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f>IF(Eksplikatsioon!B56=0,"",Eksplikatsioon!B56)</f>
        <v>142</v>
      </c>
      <c r="C55" s="23" t="str">
        <f>IF(Eksplikatsioon!C56=0,"",Eksplikatsioon!C56)</f>
        <v>ÜÜRITAV PIND</v>
      </c>
      <c r="D55" s="23" t="str">
        <f>IF(Eksplikatsioon!D56=0,"",Eksplikatsioon!D56)</f>
        <v>Aatrium/Fuajee</v>
      </c>
      <c r="E55" s="58">
        <f>IF(Eksplikatsioon!F56=0,"",Eksplikatsioon!F56)</f>
        <v>57</v>
      </c>
      <c r="F55" s="23" t="str">
        <f>IF(Eksplikatsioon!H56=0,"",Eksplikatsioon!H56)</f>
        <v/>
      </c>
      <c r="G55" s="23" t="str">
        <f>IF(Eksplikatsioon!J56=0,"",Eksplikatsioon!J56)</f>
        <v>Ainukasutuses pind</v>
      </c>
      <c r="H55" s="23" t="str">
        <f>IF(Eksplikatsioon!K56=0,"",Eksplikatsioon!K56)</f>
        <v>Politsei- ja Piirivalveamet</v>
      </c>
      <c r="I55" s="23" t="str">
        <f>IF(Eksplikatsioon!L56=0,"",Eksplikatsioon!L56)</f>
        <v>VILJANDIPARGI_03</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f>IF(Eksplikatsioon!B57=0,"",Eksplikatsioon!B57)</f>
        <v>143</v>
      </c>
      <c r="C56" s="23" t="str">
        <f>IF(Eksplikatsioon!C57=0,"",Eksplikatsioon!C57)</f>
        <v>ÜÜRITAV PIND</v>
      </c>
      <c r="D56" s="23" t="str">
        <f>IF(Eksplikatsioon!D57=0,"",Eksplikatsioon!D57)</f>
        <v>Spordiruum/-saal</v>
      </c>
      <c r="E56" s="58">
        <f>IF(Eksplikatsioon!F57=0,"",Eksplikatsioon!F57)</f>
        <v>312.10000000000002</v>
      </c>
      <c r="F56" s="23" t="str">
        <f>IF(Eksplikatsioon!H57=0,"",Eksplikatsioon!H57)</f>
        <v/>
      </c>
      <c r="G56" s="23" t="str">
        <f>IF(Eksplikatsioon!J57=0,"",Eksplikatsioon!J57)</f>
        <v>Ainukasutuses pind</v>
      </c>
      <c r="H56" s="23" t="str">
        <f>IF(Eksplikatsioon!K57=0,"",Eksplikatsioon!K57)</f>
        <v>Politsei- ja Piirivalveamet</v>
      </c>
      <c r="I56" s="23" t="str">
        <f>IF(Eksplikatsioon!L57=0,"",Eksplikatsioon!L57)</f>
        <v>VILJANDIPARGI_03</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f>IF(Eksplikatsioon!B58=0,"",Eksplikatsioon!B58)</f>
        <v>144</v>
      </c>
      <c r="C57" s="23" t="str">
        <f>IF(Eksplikatsioon!C58=0,"",Eksplikatsioon!C58)</f>
        <v>ÜÜRITAV PIND</v>
      </c>
      <c r="D57" s="23" t="str">
        <f>IF(Eksplikatsioon!D58=0,"",Eksplikatsioon!D58)</f>
        <v>Koridor</v>
      </c>
      <c r="E57" s="58">
        <f>IF(Eksplikatsioon!F58=0,"",Eksplikatsioon!F58)</f>
        <v>38.9</v>
      </c>
      <c r="F57" s="23" t="str">
        <f>IF(Eksplikatsioon!H58=0,"",Eksplikatsioon!H58)</f>
        <v/>
      </c>
      <c r="G57" s="23" t="str">
        <f>IF(Eksplikatsioon!J58=0,"",Eksplikatsioon!J58)</f>
        <v>Ainukasutuses pind</v>
      </c>
      <c r="H57" s="23" t="str">
        <f>IF(Eksplikatsioon!K58=0,"",Eksplikatsioon!K58)</f>
        <v>Politsei- ja Piirivalveamet</v>
      </c>
      <c r="I57" s="23" t="str">
        <f>IF(Eksplikatsioon!L58=0,"",Eksplikatsioon!L58)</f>
        <v>VILJANDIPARGI_03</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f>IF(Eksplikatsioon!B59=0,"",Eksplikatsioon!B59)</f>
        <v>145</v>
      </c>
      <c r="C58" s="23" t="str">
        <f>IF(Eksplikatsioon!C59=0,"",Eksplikatsioon!C59)</f>
        <v>ÜÜRITAV PIND</v>
      </c>
      <c r="D58" s="23" t="str">
        <f>IF(Eksplikatsioon!D59=0,"",Eksplikatsioon!D59)</f>
        <v>Tuulekoda</v>
      </c>
      <c r="E58" s="58">
        <f>IF(Eksplikatsioon!F59=0,"",Eksplikatsioon!F59)</f>
        <v>3.1</v>
      </c>
      <c r="F58" s="23" t="str">
        <f>IF(Eksplikatsioon!H59=0,"",Eksplikatsioon!H59)</f>
        <v/>
      </c>
      <c r="G58" s="23" t="str">
        <f>IF(Eksplikatsioon!J59=0,"",Eksplikatsioon!J59)</f>
        <v>Ainukasutuses pind</v>
      </c>
      <c r="H58" s="23" t="str">
        <f>IF(Eksplikatsioon!K59=0,"",Eksplikatsioon!K59)</f>
        <v>Politsei- ja Piirivalveamet</v>
      </c>
      <c r="I58" s="23" t="str">
        <f>IF(Eksplikatsioon!L59=0,"",Eksplikatsioon!L59)</f>
        <v>VILJANDIPARGI_03</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f>IF(Eksplikatsioon!B60=0,"",Eksplikatsioon!B60)</f>
        <v>146</v>
      </c>
      <c r="C59" s="23" t="str">
        <f>IF(Eksplikatsioon!C60=0,"",Eksplikatsioon!C60)</f>
        <v>ÜÜRITAV PIND</v>
      </c>
      <c r="D59" s="23" t="str">
        <f>IF(Eksplikatsioon!D60=0,"",Eksplikatsioon!D60)</f>
        <v>Koridor</v>
      </c>
      <c r="E59" s="58">
        <f>IF(Eksplikatsioon!F60=0,"",Eksplikatsioon!F60)</f>
        <v>48.4</v>
      </c>
      <c r="F59" s="23" t="str">
        <f>IF(Eksplikatsioon!H60=0,"",Eksplikatsioon!H60)</f>
        <v/>
      </c>
      <c r="G59" s="23" t="str">
        <f>IF(Eksplikatsioon!J60=0,"",Eksplikatsioon!J60)</f>
        <v>Ainukasutuses pind</v>
      </c>
      <c r="H59" s="23" t="str">
        <f>IF(Eksplikatsioon!K60=0,"",Eksplikatsioon!K60)</f>
        <v>Politsei- ja Piirivalveamet</v>
      </c>
      <c r="I59" s="23" t="str">
        <f>IF(Eksplikatsioon!L60=0,"",Eksplikatsioon!L60)</f>
        <v>VILJANDIPARGI_03</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f>IF(Eksplikatsioon!B61=0,"",Eksplikatsioon!B61)</f>
        <v>147</v>
      </c>
      <c r="C60" s="23" t="str">
        <f>IF(Eksplikatsioon!C61=0,"",Eksplikatsioon!C61)</f>
        <v>ÜÜRITAV PIND</v>
      </c>
      <c r="D60" s="23" t="str">
        <f>IF(Eksplikatsioon!D61=0,"",Eksplikatsioon!D61)</f>
        <v>Eriotstarbeline ruum</v>
      </c>
      <c r="E60" s="58">
        <f>IF(Eksplikatsioon!F61=0,"",Eksplikatsioon!F61)</f>
        <v>15.8</v>
      </c>
      <c r="F60" s="23" t="str">
        <f>IF(Eksplikatsioon!H61=0,"",Eksplikatsioon!H61)</f>
        <v/>
      </c>
      <c r="G60" s="23" t="str">
        <f>IF(Eksplikatsioon!J61=0,"",Eksplikatsioon!J61)</f>
        <v>Ainukasutuses pind</v>
      </c>
      <c r="H60" s="23" t="str">
        <f>IF(Eksplikatsioon!K61=0,"",Eksplikatsioon!K61)</f>
        <v>Politsei- ja Piirivalveamet</v>
      </c>
      <c r="I60" s="23" t="str">
        <f>IF(Eksplikatsioon!L61=0,"",Eksplikatsioon!L61)</f>
        <v>VILJANDIPARGI_03</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f>IF(Eksplikatsioon!B62=0,"",Eksplikatsioon!B62)</f>
        <v>148</v>
      </c>
      <c r="C61" s="23" t="str">
        <f>IF(Eksplikatsioon!C62=0,"",Eksplikatsioon!C62)</f>
        <v>ÜÜRITAV PIND</v>
      </c>
      <c r="D61" s="23" t="str">
        <f>IF(Eksplikatsioon!D62=0,"",Eksplikatsioon!D62)</f>
        <v>Eesruum</v>
      </c>
      <c r="E61" s="58">
        <f>IF(Eksplikatsioon!F62=0,"",Eksplikatsioon!F62)</f>
        <v>6.2</v>
      </c>
      <c r="F61" s="23" t="str">
        <f>IF(Eksplikatsioon!H62=0,"",Eksplikatsioon!H62)</f>
        <v/>
      </c>
      <c r="G61" s="23" t="str">
        <f>IF(Eksplikatsioon!J62=0,"",Eksplikatsioon!J62)</f>
        <v>Ainukasutuses pind</v>
      </c>
      <c r="H61" s="23" t="str">
        <f>IF(Eksplikatsioon!K62=0,"",Eksplikatsioon!K62)</f>
        <v>Politsei- ja Piirivalveamet</v>
      </c>
      <c r="I61" s="23" t="str">
        <f>IF(Eksplikatsioon!L62=0,"",Eksplikatsioon!L62)</f>
        <v>VILJANDIPARGI_03</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f>IF(Eksplikatsioon!B63=0,"",Eksplikatsioon!B63)</f>
        <v>149</v>
      </c>
      <c r="C62" s="23" t="str">
        <f>IF(Eksplikatsioon!C63=0,"",Eksplikatsioon!C63)</f>
        <v>ÜÜRITAV PIND</v>
      </c>
      <c r="D62" s="23" t="str">
        <f>IF(Eksplikatsioon!D63=0,"",Eksplikatsioon!D63)</f>
        <v>Eesruum</v>
      </c>
      <c r="E62" s="58">
        <f>IF(Eksplikatsioon!F63=0,"",Eksplikatsioon!F63)</f>
        <v>6.2</v>
      </c>
      <c r="F62" s="23" t="str">
        <f>IF(Eksplikatsioon!H63=0,"",Eksplikatsioon!H63)</f>
        <v/>
      </c>
      <c r="G62" s="23" t="str">
        <f>IF(Eksplikatsioon!J63=0,"",Eksplikatsioon!J63)</f>
        <v>Ainukasutuses pind</v>
      </c>
      <c r="H62" s="23" t="str">
        <f>IF(Eksplikatsioon!K63=0,"",Eksplikatsioon!K63)</f>
        <v>Politsei- ja Piirivalveamet</v>
      </c>
      <c r="I62" s="23" t="str">
        <f>IF(Eksplikatsioon!L63=0,"",Eksplikatsioon!L63)</f>
        <v>VILJANDIPARGI_03</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f>IF(Eksplikatsioon!B64=0,"",Eksplikatsioon!B64)</f>
        <v>150</v>
      </c>
      <c r="C63" s="23" t="str">
        <f>IF(Eksplikatsioon!C64=0,"",Eksplikatsioon!C64)</f>
        <v>ÜÜRITAV PIND</v>
      </c>
      <c r="D63" s="23" t="str">
        <f>IF(Eksplikatsioon!D64=0,"",Eksplikatsioon!D64)</f>
        <v>Koristus- ja hooldusruum</v>
      </c>
      <c r="E63" s="58">
        <f>IF(Eksplikatsioon!F64=0,"",Eksplikatsioon!F64)</f>
        <v>2.4</v>
      </c>
      <c r="F63" s="23" t="str">
        <f>IF(Eksplikatsioon!H64=0,"",Eksplikatsioon!H64)</f>
        <v/>
      </c>
      <c r="G63" s="23" t="str">
        <f>IF(Eksplikatsioon!J64=0,"",Eksplikatsioon!J64)</f>
        <v>Ainukasutuses pind</v>
      </c>
      <c r="H63" s="23" t="str">
        <f>IF(Eksplikatsioon!K64=0,"",Eksplikatsioon!K64)</f>
        <v>Politsei- ja Piirivalveamet</v>
      </c>
      <c r="I63" s="23" t="str">
        <f>IF(Eksplikatsioon!L64=0,"",Eksplikatsioon!L64)</f>
        <v>VILJANDIPARGI_03</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f>IF(Eksplikatsioon!B65=0,"",Eksplikatsioon!B65)</f>
        <v>151</v>
      </c>
      <c r="C64" s="23" t="str">
        <f>IF(Eksplikatsioon!C65=0,"",Eksplikatsioon!C65)</f>
        <v>ÜÜRITAV PIND</v>
      </c>
      <c r="D64" s="23" t="str">
        <f>IF(Eksplikatsioon!D65=0,"",Eksplikatsioon!D65)</f>
        <v>Eesruum</v>
      </c>
      <c r="E64" s="58">
        <f>IF(Eksplikatsioon!F65=0,"",Eksplikatsioon!F65)</f>
        <v>6</v>
      </c>
      <c r="F64" s="23" t="str">
        <f>IF(Eksplikatsioon!H65=0,"",Eksplikatsioon!H65)</f>
        <v/>
      </c>
      <c r="G64" s="23" t="str">
        <f>IF(Eksplikatsioon!J65=0,"",Eksplikatsioon!J65)</f>
        <v>Ainukasutuses pind</v>
      </c>
      <c r="H64" s="23" t="str">
        <f>IF(Eksplikatsioon!K65=0,"",Eksplikatsioon!K65)</f>
        <v>Politsei- ja Piirivalveamet</v>
      </c>
      <c r="I64" s="23" t="str">
        <f>IF(Eksplikatsioon!L65=0,"",Eksplikatsioon!L65)</f>
        <v>VILJANDIPARGI_03</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f>IF(Eksplikatsioon!B66=0,"",Eksplikatsioon!B66)</f>
        <v>152</v>
      </c>
      <c r="C65" s="23" t="str">
        <f>IF(Eksplikatsioon!C66=0,"",Eksplikatsioon!C66)</f>
        <v>ÜÜRITAV PIND</v>
      </c>
      <c r="D65" s="23" t="str">
        <f>IF(Eksplikatsioon!D66=0,"",Eksplikatsioon!D66)</f>
        <v>Eesruum</v>
      </c>
      <c r="E65" s="58">
        <f>IF(Eksplikatsioon!F66=0,"",Eksplikatsioon!F66)</f>
        <v>6.1</v>
      </c>
      <c r="F65" s="23" t="str">
        <f>IF(Eksplikatsioon!H66=0,"",Eksplikatsioon!H66)</f>
        <v/>
      </c>
      <c r="G65" s="23" t="str">
        <f>IF(Eksplikatsioon!J66=0,"",Eksplikatsioon!J66)</f>
        <v>Ainukasutuses pind</v>
      </c>
      <c r="H65" s="23" t="str">
        <f>IF(Eksplikatsioon!K66=0,"",Eksplikatsioon!K66)</f>
        <v>Politsei- ja Piirivalveamet</v>
      </c>
      <c r="I65" s="23" t="str">
        <f>IF(Eksplikatsioon!L66=0,"",Eksplikatsioon!L66)</f>
        <v>VILJANDIPARGI_03</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f>IF(Eksplikatsioon!B67=0,"",Eksplikatsioon!B67)</f>
        <v>153</v>
      </c>
      <c r="C66" s="23" t="str">
        <f>IF(Eksplikatsioon!C67=0,"",Eksplikatsioon!C67)</f>
        <v>ÜÜRITAV PIND</v>
      </c>
      <c r="D66" s="23" t="str">
        <f>IF(Eksplikatsioon!D67=0,"",Eksplikatsioon!D67)</f>
        <v>Hoiuruum/Ladu</v>
      </c>
      <c r="E66" s="58">
        <f>IF(Eksplikatsioon!F67=0,"",Eksplikatsioon!F67)</f>
        <v>3.5</v>
      </c>
      <c r="F66" s="23" t="str">
        <f>IF(Eksplikatsioon!H67=0,"",Eksplikatsioon!H67)</f>
        <v/>
      </c>
      <c r="G66" s="23" t="str">
        <f>IF(Eksplikatsioon!J67=0,"",Eksplikatsioon!J67)</f>
        <v>Ainukasutuses pind</v>
      </c>
      <c r="H66" s="23" t="str">
        <f>IF(Eksplikatsioon!K67=0,"",Eksplikatsioon!K67)</f>
        <v>Politsei- ja Piirivalveamet</v>
      </c>
      <c r="I66" s="23" t="str">
        <f>IF(Eksplikatsioon!L67=0,"",Eksplikatsioon!L67)</f>
        <v>VILJANDIPARGI_03</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f>IF(Eksplikatsioon!B68=0,"",Eksplikatsioon!B68)</f>
        <v>154</v>
      </c>
      <c r="C67" s="23" t="str">
        <f>IF(Eksplikatsioon!C68=0,"",Eksplikatsioon!C68)</f>
        <v>ÜÜRITAV PIND</v>
      </c>
      <c r="D67" s="23" t="str">
        <f>IF(Eksplikatsioon!D68=0,"",Eksplikatsioon!D68)</f>
        <v>Eesruum</v>
      </c>
      <c r="E67" s="58">
        <f>IF(Eksplikatsioon!F68=0,"",Eksplikatsioon!F68)</f>
        <v>13.5</v>
      </c>
      <c r="F67" s="23" t="str">
        <f>IF(Eksplikatsioon!H68=0,"",Eksplikatsioon!H68)</f>
        <v/>
      </c>
      <c r="G67" s="23" t="str">
        <f>IF(Eksplikatsioon!J68=0,"",Eksplikatsioon!J68)</f>
        <v>Ainukasutuses pind</v>
      </c>
      <c r="H67" s="23" t="str">
        <f>IF(Eksplikatsioon!K68=0,"",Eksplikatsioon!K68)</f>
        <v>Politsei- ja Piirivalveamet</v>
      </c>
      <c r="I67" s="23" t="str">
        <f>IF(Eksplikatsioon!L68=0,"",Eksplikatsioon!L68)</f>
        <v>VILJANDIPARGI_03</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f>IF(Eksplikatsioon!B69=0,"",Eksplikatsioon!B69)</f>
        <v>155</v>
      </c>
      <c r="C68" s="23" t="str">
        <f>IF(Eksplikatsioon!C69=0,"",Eksplikatsioon!C69)</f>
        <v>ÜÜRITAV PIND</v>
      </c>
      <c r="D68" s="23" t="str">
        <f>IF(Eksplikatsioon!D69=0,"",Eksplikatsioon!D69)</f>
        <v>Eesruum</v>
      </c>
      <c r="E68" s="58">
        <f>IF(Eksplikatsioon!F69=0,"",Eksplikatsioon!F69)</f>
        <v>13.5</v>
      </c>
      <c r="F68" s="23" t="str">
        <f>IF(Eksplikatsioon!H69=0,"",Eksplikatsioon!H69)</f>
        <v/>
      </c>
      <c r="G68" s="23" t="str">
        <f>IF(Eksplikatsioon!J69=0,"",Eksplikatsioon!J69)</f>
        <v>Ainukasutuses pind</v>
      </c>
      <c r="H68" s="23" t="str">
        <f>IF(Eksplikatsioon!K69=0,"",Eksplikatsioon!K69)</f>
        <v>Politsei- ja Piirivalveamet</v>
      </c>
      <c r="I68" s="23" t="str">
        <f>IF(Eksplikatsioon!L69=0,"",Eksplikatsioon!L69)</f>
        <v>VILJANDIPARGI_03</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f>IF(Eksplikatsioon!B70=0,"",Eksplikatsioon!B70)</f>
        <v>156</v>
      </c>
      <c r="C69" s="23" t="str">
        <f>IF(Eksplikatsioon!C70=0,"",Eksplikatsioon!C70)</f>
        <v>ÜÜRITAV PIND</v>
      </c>
      <c r="D69" s="23" t="str">
        <f>IF(Eksplikatsioon!D70=0,"",Eksplikatsioon!D70)</f>
        <v>Eesruum</v>
      </c>
      <c r="E69" s="58">
        <f>IF(Eksplikatsioon!F70=0,"",Eksplikatsioon!F70)</f>
        <v>13.6</v>
      </c>
      <c r="F69" s="23" t="str">
        <f>IF(Eksplikatsioon!H70=0,"",Eksplikatsioon!H70)</f>
        <v/>
      </c>
      <c r="G69" s="23" t="str">
        <f>IF(Eksplikatsioon!J70=0,"",Eksplikatsioon!J70)</f>
        <v>Ainukasutuses pind</v>
      </c>
      <c r="H69" s="23" t="str">
        <f>IF(Eksplikatsioon!K70=0,"",Eksplikatsioon!K70)</f>
        <v>Politsei- ja Piirivalveamet</v>
      </c>
      <c r="I69" s="23" t="str">
        <f>IF(Eksplikatsioon!L70=0,"",Eksplikatsioon!L70)</f>
        <v>VILJANDIPARGI_03</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f>IF(Eksplikatsioon!B71=0,"",Eksplikatsioon!B71)</f>
        <v>157</v>
      </c>
      <c r="C70" s="23" t="str">
        <f>IF(Eksplikatsioon!C71=0,"",Eksplikatsioon!C71)</f>
        <v>ÜÜRITAV PIND</v>
      </c>
      <c r="D70" s="23" t="str">
        <f>IF(Eksplikatsioon!D71=0,"",Eksplikatsioon!D71)</f>
        <v>Eesruum</v>
      </c>
      <c r="E70" s="58">
        <f>IF(Eksplikatsioon!F71=0,"",Eksplikatsioon!F71)</f>
        <v>13.6</v>
      </c>
      <c r="F70" s="23" t="str">
        <f>IF(Eksplikatsioon!H71=0,"",Eksplikatsioon!H71)</f>
        <v/>
      </c>
      <c r="G70" s="23" t="str">
        <f>IF(Eksplikatsioon!J71=0,"",Eksplikatsioon!J71)</f>
        <v>Ainukasutuses pind</v>
      </c>
      <c r="H70" s="23" t="str">
        <f>IF(Eksplikatsioon!K71=0,"",Eksplikatsioon!K71)</f>
        <v>Politsei- ja Piirivalveamet</v>
      </c>
      <c r="I70" s="23" t="str">
        <f>IF(Eksplikatsioon!L71=0,"",Eksplikatsioon!L71)</f>
        <v>VILJANDIPARGI_03</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f>IF(Eksplikatsioon!B72=0,"",Eksplikatsioon!B72)</f>
        <v>158</v>
      </c>
      <c r="C71" s="23" t="str">
        <f>IF(Eksplikatsioon!C72=0,"",Eksplikatsioon!C72)</f>
        <v>ÜÜRITAV PIND</v>
      </c>
      <c r="D71" s="23" t="str">
        <f>IF(Eksplikatsioon!D72=0,"",Eksplikatsioon!D72)</f>
        <v>Eesruum</v>
      </c>
      <c r="E71" s="58">
        <f>IF(Eksplikatsioon!F72=0,"",Eksplikatsioon!F72)</f>
        <v>13.3</v>
      </c>
      <c r="F71" s="23" t="str">
        <f>IF(Eksplikatsioon!H72=0,"",Eksplikatsioon!H72)</f>
        <v/>
      </c>
      <c r="G71" s="23" t="str">
        <f>IF(Eksplikatsioon!J72=0,"",Eksplikatsioon!J72)</f>
        <v>Ainukasutuses pind</v>
      </c>
      <c r="H71" s="23" t="str">
        <f>IF(Eksplikatsioon!K72=0,"",Eksplikatsioon!K72)</f>
        <v>Politsei- ja Piirivalveamet</v>
      </c>
      <c r="I71" s="23" t="str">
        <f>IF(Eksplikatsioon!L72=0,"",Eksplikatsioon!L72)</f>
        <v>VILJANDIPARGI_03</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f>IF(Eksplikatsioon!B73=0,"",Eksplikatsioon!B73)</f>
        <v>159</v>
      </c>
      <c r="C72" s="23" t="str">
        <f>IF(Eksplikatsioon!C73=0,"",Eksplikatsioon!C73)</f>
        <v>ÜÜRITAV PIND</v>
      </c>
      <c r="D72" s="23" t="str">
        <f>IF(Eksplikatsioon!D73=0,"",Eksplikatsioon!D73)</f>
        <v>Riietusruum</v>
      </c>
      <c r="E72" s="58">
        <f>IF(Eksplikatsioon!F73=0,"",Eksplikatsioon!F73)</f>
        <v>9.6</v>
      </c>
      <c r="F72" s="23" t="str">
        <f>IF(Eksplikatsioon!H73=0,"",Eksplikatsioon!H73)</f>
        <v/>
      </c>
      <c r="G72" s="23" t="str">
        <f>IF(Eksplikatsioon!J73=0,"",Eksplikatsioon!J73)</f>
        <v>Ainukasutuses pind</v>
      </c>
      <c r="H72" s="23" t="str">
        <f>IF(Eksplikatsioon!K73=0,"",Eksplikatsioon!K73)</f>
        <v>Politsei- ja Piirivalveamet</v>
      </c>
      <c r="I72" s="23" t="str">
        <f>IF(Eksplikatsioon!L73=0,"",Eksplikatsioon!L73)</f>
        <v>VILJANDIPARGI_03</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01</v>
      </c>
      <c r="B73" s="60">
        <f>IF(Eksplikatsioon!B74=0,"",Eksplikatsioon!B74)</f>
        <v>160</v>
      </c>
      <c r="C73" s="23" t="str">
        <f>IF(Eksplikatsioon!C74=0,"",Eksplikatsioon!C74)</f>
        <v>ÜÜRITAV PIND</v>
      </c>
      <c r="D73" s="23" t="str">
        <f>IF(Eksplikatsioon!D74=0,"",Eksplikatsioon!D74)</f>
        <v>WC</v>
      </c>
      <c r="E73" s="58">
        <f>IF(Eksplikatsioon!F74=0,"",Eksplikatsioon!F74)</f>
        <v>1.8</v>
      </c>
      <c r="F73" s="23" t="str">
        <f>IF(Eksplikatsioon!H74=0,"",Eksplikatsioon!H74)</f>
        <v/>
      </c>
      <c r="G73" s="23" t="str">
        <f>IF(Eksplikatsioon!J74=0,"",Eksplikatsioon!J74)</f>
        <v>Ainukasutuses pind</v>
      </c>
      <c r="H73" s="23" t="str">
        <f>IF(Eksplikatsioon!K74=0,"",Eksplikatsioon!K74)</f>
        <v>Politsei- ja Piirivalveamet</v>
      </c>
      <c r="I73" s="23" t="str">
        <f>IF(Eksplikatsioon!L74=0,"",Eksplikatsioon!L74)</f>
        <v>VILJANDIPARGI_03</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01</v>
      </c>
      <c r="B74" s="60">
        <f>IF(Eksplikatsioon!B75=0,"",Eksplikatsioon!B75)</f>
        <v>161</v>
      </c>
      <c r="C74" s="23" t="str">
        <f>IF(Eksplikatsioon!C75=0,"",Eksplikatsioon!C75)</f>
        <v>ÜÜRITAV PIND</v>
      </c>
      <c r="D74" s="23" t="str">
        <f>IF(Eksplikatsioon!D75=0,"",Eksplikatsioon!D75)</f>
        <v>WC</v>
      </c>
      <c r="E74" s="58">
        <f>IF(Eksplikatsioon!F75=0,"",Eksplikatsioon!F75)</f>
        <v>1.9</v>
      </c>
      <c r="F74" s="23" t="str">
        <f>IF(Eksplikatsioon!H75=0,"",Eksplikatsioon!H75)</f>
        <v/>
      </c>
      <c r="G74" s="23" t="str">
        <f>IF(Eksplikatsioon!J75=0,"",Eksplikatsioon!J75)</f>
        <v>Ainukasutuses pind</v>
      </c>
      <c r="H74" s="23" t="str">
        <f>IF(Eksplikatsioon!K75=0,"",Eksplikatsioon!K75)</f>
        <v>Politsei- ja Piirivalveamet</v>
      </c>
      <c r="I74" s="23" t="str">
        <f>IF(Eksplikatsioon!L75=0,"",Eksplikatsioon!L75)</f>
        <v>VILJANDIPARGI_03</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01</v>
      </c>
      <c r="B75" s="60">
        <f>IF(Eksplikatsioon!B76=0,"",Eksplikatsioon!B76)</f>
        <v>162</v>
      </c>
      <c r="C75" s="23" t="str">
        <f>IF(Eksplikatsioon!C76=0,"",Eksplikatsioon!C76)</f>
        <v>ÜÜRITAV PIND</v>
      </c>
      <c r="D75" s="23" t="str">
        <f>IF(Eksplikatsioon!D76=0,"",Eksplikatsioon!D76)</f>
        <v>WC</v>
      </c>
      <c r="E75" s="58">
        <f>IF(Eksplikatsioon!F76=0,"",Eksplikatsioon!F76)</f>
        <v>4.8</v>
      </c>
      <c r="F75" s="23" t="str">
        <f>IF(Eksplikatsioon!H76=0,"",Eksplikatsioon!H76)</f>
        <v/>
      </c>
      <c r="G75" s="23" t="str">
        <f>IF(Eksplikatsioon!J76=0,"",Eksplikatsioon!J76)</f>
        <v>Ainukasutuses pind</v>
      </c>
      <c r="H75" s="23" t="str">
        <f>IF(Eksplikatsioon!K76=0,"",Eksplikatsioon!K76)</f>
        <v>Politsei- ja Piirivalveamet</v>
      </c>
      <c r="I75" s="23" t="str">
        <f>IF(Eksplikatsioon!L76=0,"",Eksplikatsioon!L76)</f>
        <v>VILJANDIPARGI_03</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01</v>
      </c>
      <c r="B76" s="60">
        <f>IF(Eksplikatsioon!B77=0,"",Eksplikatsioon!B77)</f>
        <v>163</v>
      </c>
      <c r="C76" s="23" t="str">
        <f>IF(Eksplikatsioon!C77=0,"",Eksplikatsioon!C77)</f>
        <v>ÜÜRITAV PIND</v>
      </c>
      <c r="D76" s="23" t="str">
        <f>IF(Eksplikatsioon!D77=0,"",Eksplikatsioon!D77)</f>
        <v>Riietusruum</v>
      </c>
      <c r="E76" s="58">
        <f>IF(Eksplikatsioon!F77=0,"",Eksplikatsioon!F77)</f>
        <v>9.6999999999999993</v>
      </c>
      <c r="F76" s="23" t="str">
        <f>IF(Eksplikatsioon!H77=0,"",Eksplikatsioon!H77)</f>
        <v/>
      </c>
      <c r="G76" s="23" t="str">
        <f>IF(Eksplikatsioon!J77=0,"",Eksplikatsioon!J77)</f>
        <v>Ainukasutuses pind</v>
      </c>
      <c r="H76" s="23" t="str">
        <f>IF(Eksplikatsioon!K77=0,"",Eksplikatsioon!K77)</f>
        <v>Politsei- ja Piirivalveamet</v>
      </c>
      <c r="I76" s="23" t="str">
        <f>IF(Eksplikatsioon!L77=0,"",Eksplikatsioon!L77)</f>
        <v>VILJANDIPARGI_03</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01</v>
      </c>
      <c r="B77" s="60">
        <f>IF(Eksplikatsioon!B78=0,"",Eksplikatsioon!B78)</f>
        <v>164</v>
      </c>
      <c r="C77" s="23" t="str">
        <f>IF(Eksplikatsioon!C78=0,"",Eksplikatsioon!C78)</f>
        <v>ÜÜRITAV PIND</v>
      </c>
      <c r="D77" s="23" t="str">
        <f>IF(Eksplikatsioon!D78=0,"",Eksplikatsioon!D78)</f>
        <v>Kabinet/Büroo</v>
      </c>
      <c r="E77" s="58">
        <f>IF(Eksplikatsioon!F78=0,"",Eksplikatsioon!F78)</f>
        <v>12.4</v>
      </c>
      <c r="F77" s="23" t="str">
        <f>IF(Eksplikatsioon!H78=0,"",Eksplikatsioon!H78)</f>
        <v/>
      </c>
      <c r="G77" s="23" t="str">
        <f>IF(Eksplikatsioon!J78=0,"",Eksplikatsioon!J78)</f>
        <v>Ainukasutuses pind</v>
      </c>
      <c r="H77" s="23" t="str">
        <f>IF(Eksplikatsioon!K78=0,"",Eksplikatsioon!K78)</f>
        <v>Politsei- ja Piirivalveamet</v>
      </c>
      <c r="I77" s="23" t="str">
        <f>IF(Eksplikatsioon!L78=0,"",Eksplikatsioon!L78)</f>
        <v>VILJANDIPARGI_03</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f>IF(Eksplikatsioon!B79=0,"",Eksplikatsioon!B79)</f>
        <v>200</v>
      </c>
      <c r="C78" s="23" t="str">
        <f>IF(Eksplikatsioon!C79=0,"",Eksplikatsioon!C79)</f>
        <v>ÜÜRITAV PIND</v>
      </c>
      <c r="D78" s="23" t="str">
        <f>IF(Eksplikatsioon!D79=0,"",Eksplikatsioon!D79)</f>
        <v>Koridor</v>
      </c>
      <c r="E78" s="58">
        <f>IF(Eksplikatsioon!F79=0,"",Eksplikatsioon!F79)</f>
        <v>25.8</v>
      </c>
      <c r="F78" s="23" t="str">
        <f>IF(Eksplikatsioon!H79=0,"",Eksplikatsioon!H79)</f>
        <v/>
      </c>
      <c r="G78" s="23" t="str">
        <f>IF(Eksplikatsioon!J79=0,"",Eksplikatsioon!J79)</f>
        <v>Ühiskasutuses korruse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200a</v>
      </c>
      <c r="C79" s="23" t="str">
        <f>IF(Eksplikatsioon!C80=0,"",Eksplikatsioon!C80)</f>
        <v>VERTIKAALSETE ÜHENDUSTEEDE PIND</v>
      </c>
      <c r="D79" s="23" t="str">
        <f>IF(Eksplikatsioon!D80=0,"",Eksplikatsioon!D80)</f>
        <v>Trepp/Trepikoda</v>
      </c>
      <c r="E79" s="58">
        <f>IF(Eksplikatsioon!F80=0,"",Eksplikatsioon!F80)</f>
        <v>11.8</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f>IF(Eksplikatsioon!B81=0,"",Eksplikatsioon!B81)</f>
        <v>201</v>
      </c>
      <c r="C80" s="23" t="str">
        <f>IF(Eksplikatsioon!C81=0,"",Eksplikatsioon!C81)</f>
        <v>ÜÜRITAV PIND</v>
      </c>
      <c r="D80" s="23" t="str">
        <f>IF(Eksplikatsioon!D81=0,"",Eksplikatsioon!D81)</f>
        <v>Koridor</v>
      </c>
      <c r="E80" s="58">
        <f>IF(Eksplikatsioon!F81=0,"",Eksplikatsioon!F81)</f>
        <v>41.5</v>
      </c>
      <c r="F80" s="23" t="str">
        <f>IF(Eksplikatsioon!H81=0,"",Eksplikatsioon!H81)</f>
        <v/>
      </c>
      <c r="G80" s="23" t="str">
        <f>IF(Eksplikatsioon!J81=0,"",Eksplikatsioon!J81)</f>
        <v>Ainukasutuses pind</v>
      </c>
      <c r="H80" s="23" t="str">
        <f>IF(Eksplikatsioon!K81=0,"",Eksplikatsioon!K81)</f>
        <v>Politsei- ja Piirivalveamet</v>
      </c>
      <c r="I80" s="23" t="str">
        <f>IF(Eksplikatsioon!L81=0,"",Eksplikatsioon!L81)</f>
        <v>VILJANDIPARGI_03</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f>IF(Eksplikatsioon!B82=0,"",Eksplikatsioon!B82)</f>
        <v>202</v>
      </c>
      <c r="C81" s="23" t="str">
        <f>IF(Eksplikatsioon!C82=0,"",Eksplikatsioon!C82)</f>
        <v>ÜÜRITAV PIND</v>
      </c>
      <c r="D81" s="23" t="str">
        <f>IF(Eksplikatsioon!D82=0,"",Eksplikatsioon!D82)</f>
        <v>Koridor</v>
      </c>
      <c r="E81" s="58">
        <f>IF(Eksplikatsioon!F82=0,"",Eksplikatsioon!F82)</f>
        <v>4.3</v>
      </c>
      <c r="F81" s="23" t="str">
        <f>IF(Eksplikatsioon!H82=0,"",Eksplikatsioon!H82)</f>
        <v/>
      </c>
      <c r="G81" s="23" t="str">
        <f>IF(Eksplikatsioon!J82=0,"",Eksplikatsioon!J82)</f>
        <v>Ainukasutuses pind</v>
      </c>
      <c r="H81" s="23" t="str">
        <f>IF(Eksplikatsioon!K82=0,"",Eksplikatsioon!K82)</f>
        <v>Politsei- ja Piirivalveamet</v>
      </c>
      <c r="I81" s="23" t="str">
        <f>IF(Eksplikatsioon!L82=0,"",Eksplikatsioon!L82)</f>
        <v>VILJANDIPARGI_03</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f>IF(Eksplikatsioon!B83=0,"",Eksplikatsioon!B83)</f>
        <v>203</v>
      </c>
      <c r="C82" s="23" t="str">
        <f>IF(Eksplikatsioon!C83=0,"",Eksplikatsioon!C83)</f>
        <v>ÜÜRITAV PIND</v>
      </c>
      <c r="D82" s="23" t="str">
        <f>IF(Eksplikatsioon!D83=0,"",Eksplikatsioon!D83)</f>
        <v>Kabinet/Büroo</v>
      </c>
      <c r="E82" s="58">
        <f>IF(Eksplikatsioon!F83=0,"",Eksplikatsioon!F83)</f>
        <v>12.6</v>
      </c>
      <c r="F82" s="23" t="str">
        <f>IF(Eksplikatsioon!H83=0,"",Eksplikatsioon!H83)</f>
        <v/>
      </c>
      <c r="G82" s="23" t="str">
        <f>IF(Eksplikatsioon!J83=0,"",Eksplikatsioon!J83)</f>
        <v>Ainukasutuses pind</v>
      </c>
      <c r="H82" s="23" t="str">
        <f>IF(Eksplikatsioon!K83=0,"",Eksplikatsioon!K83)</f>
        <v>Politsei- ja Piirivalveamet</v>
      </c>
      <c r="I82" s="23" t="str">
        <f>IF(Eksplikatsioon!L83=0,"",Eksplikatsioon!L83)</f>
        <v>VILJANDIPARGI_03</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f>IF(Eksplikatsioon!B84=0,"",Eksplikatsioon!B84)</f>
        <v>204</v>
      </c>
      <c r="C83" s="23" t="str">
        <f>IF(Eksplikatsioon!C84=0,"",Eksplikatsioon!C84)</f>
        <v>ÜÜRITAV PIND</v>
      </c>
      <c r="D83" s="23" t="str">
        <f>IF(Eksplikatsioon!D84=0,"",Eksplikatsioon!D84)</f>
        <v>Kabinet/Büroo</v>
      </c>
      <c r="E83" s="58">
        <f>IF(Eksplikatsioon!F84=0,"",Eksplikatsioon!F84)</f>
        <v>11.1</v>
      </c>
      <c r="F83" s="23" t="str">
        <f>IF(Eksplikatsioon!H84=0,"",Eksplikatsioon!H84)</f>
        <v/>
      </c>
      <c r="G83" s="23" t="str">
        <f>IF(Eksplikatsioon!J84=0,"",Eksplikatsioon!J84)</f>
        <v>Ainukasutuses pind</v>
      </c>
      <c r="H83" s="23" t="str">
        <f>IF(Eksplikatsioon!K84=0,"",Eksplikatsioon!K84)</f>
        <v>Politsei- ja Piirivalveamet</v>
      </c>
      <c r="I83" s="23" t="str">
        <f>IF(Eksplikatsioon!L84=0,"",Eksplikatsioon!L84)</f>
        <v>VILJANDIPARGI_03</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f>IF(Eksplikatsioon!B85=0,"",Eksplikatsioon!B85)</f>
        <v>205</v>
      </c>
      <c r="C84" s="23" t="str">
        <f>IF(Eksplikatsioon!C85=0,"",Eksplikatsioon!C85)</f>
        <v>ÜÜRITAV PIND</v>
      </c>
      <c r="D84" s="23" t="str">
        <f>IF(Eksplikatsioon!D85=0,"",Eksplikatsioon!D85)</f>
        <v>Kabinet/Büroo</v>
      </c>
      <c r="E84" s="58">
        <f>IF(Eksplikatsioon!F85=0,"",Eksplikatsioon!F85)</f>
        <v>12.4</v>
      </c>
      <c r="F84" s="23" t="str">
        <f>IF(Eksplikatsioon!H85=0,"",Eksplikatsioon!H85)</f>
        <v/>
      </c>
      <c r="G84" s="23" t="str">
        <f>IF(Eksplikatsioon!J85=0,"",Eksplikatsioon!J85)</f>
        <v>Ainukasutuses pind</v>
      </c>
      <c r="H84" s="23" t="str">
        <f>IF(Eksplikatsioon!K85=0,"",Eksplikatsioon!K85)</f>
        <v>Politsei- ja Piirivalveamet</v>
      </c>
      <c r="I84" s="23" t="str">
        <f>IF(Eksplikatsioon!L85=0,"",Eksplikatsioon!L85)</f>
        <v>VILJANDIPARGI_03</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f>IF(Eksplikatsioon!B86=0,"",Eksplikatsioon!B86)</f>
        <v>206</v>
      </c>
      <c r="C85" s="23" t="str">
        <f>IF(Eksplikatsioon!C86=0,"",Eksplikatsioon!C86)</f>
        <v>ÜÜRITAV PIND</v>
      </c>
      <c r="D85" s="23" t="str">
        <f>IF(Eksplikatsioon!D86=0,"",Eksplikatsioon!D86)</f>
        <v>Kabinet/Büroo</v>
      </c>
      <c r="E85" s="58">
        <f>IF(Eksplikatsioon!F86=0,"",Eksplikatsioon!F86)</f>
        <v>12.1</v>
      </c>
      <c r="F85" s="23" t="str">
        <f>IF(Eksplikatsioon!H86=0,"",Eksplikatsioon!H86)</f>
        <v/>
      </c>
      <c r="G85" s="23" t="str">
        <f>IF(Eksplikatsioon!J86=0,"",Eksplikatsioon!J86)</f>
        <v>Ainukasutuses pind</v>
      </c>
      <c r="H85" s="23" t="str">
        <f>IF(Eksplikatsioon!K86=0,"",Eksplikatsioon!K86)</f>
        <v>Politsei- ja Piirivalveamet</v>
      </c>
      <c r="I85" s="23" t="str">
        <f>IF(Eksplikatsioon!L86=0,"",Eksplikatsioon!L86)</f>
        <v>VILJANDIPARGI_03</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f>IF(Eksplikatsioon!B87=0,"",Eksplikatsioon!B87)</f>
        <v>207</v>
      </c>
      <c r="C86" s="23" t="str">
        <f>IF(Eksplikatsioon!C87=0,"",Eksplikatsioon!C87)</f>
        <v>ÜÜRITAV PIND</v>
      </c>
      <c r="D86" s="23" t="str">
        <f>IF(Eksplikatsioon!D87=0,"",Eksplikatsioon!D87)</f>
        <v>Kabinet/Büroo</v>
      </c>
      <c r="E86" s="58">
        <f>IF(Eksplikatsioon!F87=0,"",Eksplikatsioon!F87)</f>
        <v>11.8</v>
      </c>
      <c r="F86" s="23" t="str">
        <f>IF(Eksplikatsioon!H87=0,"",Eksplikatsioon!H87)</f>
        <v/>
      </c>
      <c r="G86" s="23" t="str">
        <f>IF(Eksplikatsioon!J87=0,"",Eksplikatsioon!J87)</f>
        <v>Ainukasutuses pind</v>
      </c>
      <c r="H86" s="23" t="str">
        <f>IF(Eksplikatsioon!K87=0,"",Eksplikatsioon!K87)</f>
        <v>Politsei- ja Piirivalveamet</v>
      </c>
      <c r="I86" s="23" t="str">
        <f>IF(Eksplikatsioon!L87=0,"",Eksplikatsioon!L87)</f>
        <v>VILJANDIPARGI_03</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f>IF(Eksplikatsioon!B88=0,"",Eksplikatsioon!B88)</f>
        <v>208</v>
      </c>
      <c r="C87" s="23" t="str">
        <f>IF(Eksplikatsioon!C88=0,"",Eksplikatsioon!C88)</f>
        <v>ÜÜRITAV PIND</v>
      </c>
      <c r="D87" s="23" t="str">
        <f>IF(Eksplikatsioon!D88=0,"",Eksplikatsioon!D88)</f>
        <v>Laboratoorium</v>
      </c>
      <c r="E87" s="58">
        <f>IF(Eksplikatsioon!F88=0,"",Eksplikatsioon!F88)</f>
        <v>39.700000000000003</v>
      </c>
      <c r="F87" s="23" t="str">
        <f>IF(Eksplikatsioon!H88=0,"",Eksplikatsioon!H88)</f>
        <v/>
      </c>
      <c r="G87" s="23" t="str">
        <f>IF(Eksplikatsioon!J88=0,"",Eksplikatsioon!J88)</f>
        <v>Ainukasutuses pind</v>
      </c>
      <c r="H87" s="23" t="str">
        <f>IF(Eksplikatsioon!K88=0,"",Eksplikatsioon!K88)</f>
        <v>Politsei- ja Piirivalveamet</v>
      </c>
      <c r="I87" s="23" t="str">
        <f>IF(Eksplikatsioon!L88=0,"",Eksplikatsioon!L88)</f>
        <v>VILJANDIPARGI_03</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f>IF(Eksplikatsioon!B89=0,"",Eksplikatsioon!B89)</f>
        <v>209</v>
      </c>
      <c r="C88" s="23" t="str">
        <f>IF(Eksplikatsioon!C89=0,"",Eksplikatsioon!C89)</f>
        <v>ÜÜRITAV PIND</v>
      </c>
      <c r="D88" s="23" t="str">
        <f>IF(Eksplikatsioon!D89=0,"",Eksplikatsioon!D89)</f>
        <v>Auditoorium</v>
      </c>
      <c r="E88" s="58">
        <f>IF(Eksplikatsioon!F89=0,"",Eksplikatsioon!F89)</f>
        <v>83.8</v>
      </c>
      <c r="F88" s="23" t="str">
        <f>IF(Eksplikatsioon!H89=0,"",Eksplikatsioon!H89)</f>
        <v/>
      </c>
      <c r="G88" s="23" t="str">
        <f>IF(Eksplikatsioon!J89=0,"",Eksplikatsioon!J89)</f>
        <v>Ainukasutuses pind</v>
      </c>
      <c r="H88" s="23" t="str">
        <f>IF(Eksplikatsioon!K89=0,"",Eksplikatsioon!K89)</f>
        <v>Politsei- ja Piirivalveamet</v>
      </c>
      <c r="I88" s="23" t="str">
        <f>IF(Eksplikatsioon!L89=0,"",Eksplikatsioon!L89)</f>
        <v>VILJANDIPARGI_03</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f>IF(Eksplikatsioon!B90=0,"",Eksplikatsioon!B90)</f>
        <v>210</v>
      </c>
      <c r="C89" s="23" t="str">
        <f>IF(Eksplikatsioon!C90=0,"",Eksplikatsioon!C90)</f>
        <v>VERTIKAALSETE ÜHENDUSTEEDE PIND</v>
      </c>
      <c r="D89" s="23" t="str">
        <f>IF(Eksplikatsioon!D90=0,"",Eksplikatsioon!D90)</f>
        <v>Trepp/Trepikoda</v>
      </c>
      <c r="E89" s="58">
        <f>IF(Eksplikatsioon!F90=0,"",Eksplikatsioon!F90)</f>
        <v>15.5</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f>IF(Eksplikatsioon!B91=0,"",Eksplikatsioon!B91)</f>
        <v>211</v>
      </c>
      <c r="C90" s="23" t="str">
        <f>IF(Eksplikatsioon!C91=0,"",Eksplikatsioon!C91)</f>
        <v>ÜÜRITAV PIND</v>
      </c>
      <c r="D90" s="23" t="str">
        <f>IF(Eksplikatsioon!D91=0,"",Eksplikatsioon!D91)</f>
        <v>Kabinet/Büroo</v>
      </c>
      <c r="E90" s="58">
        <f>IF(Eksplikatsioon!F91=0,"",Eksplikatsioon!F91)</f>
        <v>16.2</v>
      </c>
      <c r="F90" s="23" t="str">
        <f>IF(Eksplikatsioon!H91=0,"",Eksplikatsioon!H91)</f>
        <v/>
      </c>
      <c r="G90" s="23" t="str">
        <f>IF(Eksplikatsioon!J91=0,"",Eksplikatsioon!J91)</f>
        <v>Ainukasutuses pind</v>
      </c>
      <c r="H90" s="23" t="str">
        <f>IF(Eksplikatsioon!K91=0,"",Eksplikatsioon!K91)</f>
        <v>Politsei- ja Piirivalveamet</v>
      </c>
      <c r="I90" s="23" t="str">
        <f>IF(Eksplikatsioon!L91=0,"",Eksplikatsioon!L91)</f>
        <v>VILJANDIPARGI_03</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f>IF(Eksplikatsioon!B92=0,"",Eksplikatsioon!B92)</f>
        <v>212</v>
      </c>
      <c r="C91" s="23" t="str">
        <f>IF(Eksplikatsioon!C92=0,"",Eksplikatsioon!C92)</f>
        <v>ÜÜRITAV PIND</v>
      </c>
      <c r="D91" s="23" t="str">
        <f>IF(Eksplikatsioon!D92=0,"",Eksplikatsioon!D92)</f>
        <v>Kabinet/Büroo</v>
      </c>
      <c r="E91" s="58">
        <f>IF(Eksplikatsioon!F92=0,"",Eksplikatsioon!F92)</f>
        <v>17.5</v>
      </c>
      <c r="F91" s="23" t="str">
        <f>IF(Eksplikatsioon!H92=0,"",Eksplikatsioon!H92)</f>
        <v/>
      </c>
      <c r="G91" s="23" t="str">
        <f>IF(Eksplikatsioon!J92=0,"",Eksplikatsioon!J92)</f>
        <v>Ainukasutuses pind</v>
      </c>
      <c r="H91" s="23" t="str">
        <f>IF(Eksplikatsioon!K92=0,"",Eksplikatsioon!K92)</f>
        <v>Politsei- ja Piirivalveamet</v>
      </c>
      <c r="I91" s="23" t="str">
        <f>IF(Eksplikatsioon!L92=0,"",Eksplikatsioon!L92)</f>
        <v>VILJANDIPARGI_03</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f>IF(Eksplikatsioon!B93=0,"",Eksplikatsioon!B93)</f>
        <v>213</v>
      </c>
      <c r="C92" s="23" t="str">
        <f>IF(Eksplikatsioon!C93=0,"",Eksplikatsioon!C93)</f>
        <v>ÜÜRITAV PIND</v>
      </c>
      <c r="D92" s="23" t="str">
        <f>IF(Eksplikatsioon!D93=0,"",Eksplikatsioon!D93)</f>
        <v>Kabinet/Büroo</v>
      </c>
      <c r="E92" s="58">
        <f>IF(Eksplikatsioon!F93=0,"",Eksplikatsioon!F93)</f>
        <v>17.2</v>
      </c>
      <c r="F92" s="23" t="str">
        <f>IF(Eksplikatsioon!H93=0,"",Eksplikatsioon!H93)</f>
        <v/>
      </c>
      <c r="G92" s="23" t="str">
        <f>IF(Eksplikatsioon!J93=0,"",Eksplikatsioon!J93)</f>
        <v>Ainukasutuses pind</v>
      </c>
      <c r="H92" s="23" t="str">
        <f>IF(Eksplikatsioon!K93=0,"",Eksplikatsioon!K93)</f>
        <v>Politsei- ja Piirivalveamet</v>
      </c>
      <c r="I92" s="23" t="str">
        <f>IF(Eksplikatsioon!L93=0,"",Eksplikatsioon!L93)</f>
        <v>VILJANDIPARGI_03</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f>IF(Eksplikatsioon!B94=0,"",Eksplikatsioon!B94)</f>
        <v>214</v>
      </c>
      <c r="C93" s="23" t="str">
        <f>IF(Eksplikatsioon!C94=0,"",Eksplikatsioon!C94)</f>
        <v>ÜÜRITAV PIND</v>
      </c>
      <c r="D93" s="23" t="str">
        <f>IF(Eksplikatsioon!D94=0,"",Eksplikatsioon!D94)</f>
        <v>Kabinet/Büroo</v>
      </c>
      <c r="E93" s="58">
        <f>IF(Eksplikatsioon!F94=0,"",Eksplikatsioon!F94)</f>
        <v>16</v>
      </c>
      <c r="F93" s="23" t="str">
        <f>IF(Eksplikatsioon!H94=0,"",Eksplikatsioon!H94)</f>
        <v/>
      </c>
      <c r="G93" s="23" t="str">
        <f>IF(Eksplikatsioon!J94=0,"",Eksplikatsioon!J94)</f>
        <v>Ainukasutuses pind</v>
      </c>
      <c r="H93" s="23" t="str">
        <f>IF(Eksplikatsioon!K94=0,"",Eksplikatsioon!K94)</f>
        <v>Politsei- ja Piirivalveamet</v>
      </c>
      <c r="I93" s="23" t="str">
        <f>IF(Eksplikatsioon!L94=0,"",Eksplikatsioon!L94)</f>
        <v>VILJANDIPARGI_03</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f>IF(Eksplikatsioon!B95=0,"",Eksplikatsioon!B95)</f>
        <v>215</v>
      </c>
      <c r="C94" s="23" t="str">
        <f>IF(Eksplikatsioon!C95=0,"",Eksplikatsioon!C95)</f>
        <v>ÜÜRITAV PIND</v>
      </c>
      <c r="D94" s="23" t="str">
        <f>IF(Eksplikatsioon!D95=0,"",Eksplikatsioon!D95)</f>
        <v>WC</v>
      </c>
      <c r="E94" s="58">
        <f>IF(Eksplikatsioon!F95=0,"",Eksplikatsioon!F95)</f>
        <v>2.6</v>
      </c>
      <c r="F94" s="23" t="str">
        <f>IF(Eksplikatsioon!H95=0,"",Eksplikatsioon!H95)</f>
        <v/>
      </c>
      <c r="G94" s="23" t="str">
        <f>IF(Eksplikatsioon!J95=0,"",Eksplikatsioon!J95)</f>
        <v>Ainukasutuses pind</v>
      </c>
      <c r="H94" s="23" t="str">
        <f>IF(Eksplikatsioon!K95=0,"",Eksplikatsioon!K95)</f>
        <v>Politsei- ja Piirivalveamet</v>
      </c>
      <c r="I94" s="23" t="str">
        <f>IF(Eksplikatsioon!L95=0,"",Eksplikatsioon!L95)</f>
        <v>VILJANDIPARGI_03</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f>IF(Eksplikatsioon!B96=0,"",Eksplikatsioon!B96)</f>
        <v>216</v>
      </c>
      <c r="C95" s="23" t="str">
        <f>IF(Eksplikatsioon!C96=0,"",Eksplikatsioon!C96)</f>
        <v>ÜÜRITAV PIND</v>
      </c>
      <c r="D95" s="23" t="str">
        <f>IF(Eksplikatsioon!D96=0,"",Eksplikatsioon!D96)</f>
        <v>WC</v>
      </c>
      <c r="E95" s="58">
        <f>IF(Eksplikatsioon!F96=0,"",Eksplikatsioon!F96)</f>
        <v>1.6</v>
      </c>
      <c r="F95" s="23" t="str">
        <f>IF(Eksplikatsioon!H96=0,"",Eksplikatsioon!H96)</f>
        <v/>
      </c>
      <c r="G95" s="23" t="str">
        <f>IF(Eksplikatsioon!J96=0,"",Eksplikatsioon!J96)</f>
        <v>Ainukasutuses pind</v>
      </c>
      <c r="H95" s="23" t="str">
        <f>IF(Eksplikatsioon!K96=0,"",Eksplikatsioon!K96)</f>
        <v>Politsei- ja Piirivalveamet</v>
      </c>
      <c r="I95" s="23" t="str">
        <f>IF(Eksplikatsioon!L96=0,"",Eksplikatsioon!L96)</f>
        <v>VILJANDIPARGI_03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f>IF(Eksplikatsioon!B97=0,"",Eksplikatsioon!B97)</f>
        <v>217</v>
      </c>
      <c r="C96" s="23" t="str">
        <f>IF(Eksplikatsioon!C97=0,"",Eksplikatsioon!C97)</f>
        <v>ÜÜRITAV PIND</v>
      </c>
      <c r="D96" s="23" t="str">
        <f>IF(Eksplikatsioon!D97=0,"",Eksplikatsioon!D97)</f>
        <v>WC</v>
      </c>
      <c r="E96" s="58">
        <f>IF(Eksplikatsioon!F97=0,"",Eksplikatsioon!F97)</f>
        <v>2.1</v>
      </c>
      <c r="F96" s="23" t="str">
        <f>IF(Eksplikatsioon!H97=0,"",Eksplikatsioon!H97)</f>
        <v/>
      </c>
      <c r="G96" s="23" t="str">
        <f>IF(Eksplikatsioon!J97=0,"",Eksplikatsioon!J97)</f>
        <v>Ainukasutuses pind</v>
      </c>
      <c r="H96" s="23" t="str">
        <f>IF(Eksplikatsioon!K97=0,"",Eksplikatsioon!K97)</f>
        <v>Politsei- ja Piirivalveamet</v>
      </c>
      <c r="I96" s="23" t="str">
        <f>IF(Eksplikatsioon!L97=0,"",Eksplikatsioon!L97)</f>
        <v>VILJANDIPARGI_03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f>IF(Eksplikatsioon!B98=0,"",Eksplikatsioon!B98)</f>
        <v>218</v>
      </c>
      <c r="C97" s="23" t="str">
        <f>IF(Eksplikatsioon!C98=0,"",Eksplikatsioon!C98)</f>
        <v>ÜÜRITAV PIND</v>
      </c>
      <c r="D97" s="23" t="str">
        <f>IF(Eksplikatsioon!D98=0,"",Eksplikatsioon!D98)</f>
        <v>WC</v>
      </c>
      <c r="E97" s="58">
        <f>IF(Eksplikatsioon!F98=0,"",Eksplikatsioon!F98)</f>
        <v>2.1</v>
      </c>
      <c r="F97" s="23" t="str">
        <f>IF(Eksplikatsioon!H98=0,"",Eksplikatsioon!H98)</f>
        <v/>
      </c>
      <c r="G97" s="23" t="str">
        <f>IF(Eksplikatsioon!J98=0,"",Eksplikatsioon!J98)</f>
        <v>Ainukasutuses pind</v>
      </c>
      <c r="H97" s="23" t="str">
        <f>IF(Eksplikatsioon!K98=0,"",Eksplikatsioon!K98)</f>
        <v>Politsei- ja Piirivalveamet</v>
      </c>
      <c r="I97" s="23" t="str">
        <f>IF(Eksplikatsioon!L98=0,"",Eksplikatsioon!L98)</f>
        <v>VILJANDIPARGI_03</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f>IF(Eksplikatsioon!B99=0,"",Eksplikatsioon!B99)</f>
        <v>219</v>
      </c>
      <c r="C98" s="23" t="str">
        <f>IF(Eksplikatsioon!C99=0,"",Eksplikatsioon!C99)</f>
        <v>ÜÜRITAV PIND</v>
      </c>
      <c r="D98" s="23" t="str">
        <f>IF(Eksplikatsioon!D99=0,"",Eksplikatsioon!D99)</f>
        <v>WC</v>
      </c>
      <c r="E98" s="58">
        <f>IF(Eksplikatsioon!F99=0,"",Eksplikatsioon!F99)</f>
        <v>2.6</v>
      </c>
      <c r="F98" s="23" t="str">
        <f>IF(Eksplikatsioon!H99=0,"",Eksplikatsioon!H99)</f>
        <v/>
      </c>
      <c r="G98" s="23" t="str">
        <f>IF(Eksplikatsioon!J99=0,"",Eksplikatsioon!J99)</f>
        <v>Ainukasutuses pind</v>
      </c>
      <c r="H98" s="23" t="str">
        <f>IF(Eksplikatsioon!K99=0,"",Eksplikatsioon!K99)</f>
        <v>Politsei- ja Piirivalveamet</v>
      </c>
      <c r="I98" s="23" t="str">
        <f>IF(Eksplikatsioon!L99=0,"",Eksplikatsioon!L99)</f>
        <v>VILJANDIPARGI_03</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f>IF(Eksplikatsioon!B100=0,"",Eksplikatsioon!B100)</f>
        <v>220</v>
      </c>
      <c r="C99" s="23" t="str">
        <f>IF(Eksplikatsioon!C100=0,"",Eksplikatsioon!C100)</f>
        <v>ÜÜRITAV PIND</v>
      </c>
      <c r="D99" s="23" t="str">
        <f>IF(Eksplikatsioon!D100=0,"",Eksplikatsioon!D100)</f>
        <v>Kabinet/Büroo</v>
      </c>
      <c r="E99" s="58">
        <f>IF(Eksplikatsioon!F100=0,"",Eksplikatsioon!F100)</f>
        <v>11.6</v>
      </c>
      <c r="F99" s="23" t="str">
        <f>IF(Eksplikatsioon!H100=0,"",Eksplikatsioon!H100)</f>
        <v/>
      </c>
      <c r="G99" s="23" t="str">
        <f>IF(Eksplikatsioon!J100=0,"",Eksplikatsioon!J100)</f>
        <v>Ainukasutuses pind</v>
      </c>
      <c r="H99" s="23" t="str">
        <f>IF(Eksplikatsioon!K100=0,"",Eksplikatsioon!K100)</f>
        <v>Politsei- ja Piirivalveamet</v>
      </c>
      <c r="I99" s="23" t="str">
        <f>IF(Eksplikatsioon!L100=0,"",Eksplikatsioon!L100)</f>
        <v>VILJANDIPARGI_03</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f>IF(Eksplikatsioon!B101=0,"",Eksplikatsioon!B101)</f>
        <v>221</v>
      </c>
      <c r="C100" s="23" t="str">
        <f>IF(Eksplikatsioon!C101=0,"",Eksplikatsioon!C101)</f>
        <v>ÜÜRITAV PIND</v>
      </c>
      <c r="D100" s="23" t="str">
        <f>IF(Eksplikatsioon!D101=0,"",Eksplikatsioon!D101)</f>
        <v>Kabinet/Büroo</v>
      </c>
      <c r="E100" s="58">
        <f>IF(Eksplikatsioon!F101=0,"",Eksplikatsioon!F101)</f>
        <v>11.6</v>
      </c>
      <c r="F100" s="23" t="str">
        <f>IF(Eksplikatsioon!H101=0,"",Eksplikatsioon!H101)</f>
        <v/>
      </c>
      <c r="G100" s="23" t="str">
        <f>IF(Eksplikatsioon!J101=0,"",Eksplikatsioon!J101)</f>
        <v>Ainukasutuses pind</v>
      </c>
      <c r="H100" s="23" t="str">
        <f>IF(Eksplikatsioon!K101=0,"",Eksplikatsioon!K101)</f>
        <v>Politsei- ja Piirivalveamet</v>
      </c>
      <c r="I100" s="23" t="str">
        <f>IF(Eksplikatsioon!L101=0,"",Eksplikatsioon!L101)</f>
        <v>VILJANDIPARGI_03</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f>IF(Eksplikatsioon!B102=0,"",Eksplikatsioon!B102)</f>
        <v>222</v>
      </c>
      <c r="C101" s="23" t="str">
        <f>IF(Eksplikatsioon!C102=0,"",Eksplikatsioon!C102)</f>
        <v>ÜÜRITAV PIND</v>
      </c>
      <c r="D101" s="23" t="str">
        <f>IF(Eksplikatsioon!D102=0,"",Eksplikatsioon!D102)</f>
        <v>Kabinet/Büroo</v>
      </c>
      <c r="E101" s="58">
        <f>IF(Eksplikatsioon!F102=0,"",Eksplikatsioon!F102)</f>
        <v>16.2</v>
      </c>
      <c r="F101" s="23" t="str">
        <f>IF(Eksplikatsioon!H102=0,"",Eksplikatsioon!H102)</f>
        <v/>
      </c>
      <c r="G101" s="23" t="str">
        <f>IF(Eksplikatsioon!J102=0,"",Eksplikatsioon!J102)</f>
        <v>Ainukasutuses pind</v>
      </c>
      <c r="H101" s="23" t="str">
        <f>IF(Eksplikatsioon!K102=0,"",Eksplikatsioon!K102)</f>
        <v>Politsei- ja Piirivalveamet</v>
      </c>
      <c r="I101" s="23" t="str">
        <f>IF(Eksplikatsioon!L102=0,"",Eksplikatsioon!L102)</f>
        <v>VILJANDIPARGI_03</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f>IF(Eksplikatsioon!B103=0,"",Eksplikatsioon!B103)</f>
        <v>223</v>
      </c>
      <c r="C102" s="23" t="str">
        <f>IF(Eksplikatsioon!C103=0,"",Eksplikatsioon!C103)</f>
        <v>ÜÜRITAV PIND</v>
      </c>
      <c r="D102" s="23" t="str">
        <f>IF(Eksplikatsioon!D103=0,"",Eksplikatsioon!D103)</f>
        <v>Kabinet/Büroo</v>
      </c>
      <c r="E102" s="58">
        <f>IF(Eksplikatsioon!F103=0,"",Eksplikatsioon!F103)</f>
        <v>15.8</v>
      </c>
      <c r="F102" s="23" t="str">
        <f>IF(Eksplikatsioon!H103=0,"",Eksplikatsioon!H103)</f>
        <v/>
      </c>
      <c r="G102" s="23" t="str">
        <f>IF(Eksplikatsioon!J103=0,"",Eksplikatsioon!J103)</f>
        <v>Ainukasutuses pind</v>
      </c>
      <c r="H102" s="23" t="str">
        <f>IF(Eksplikatsioon!K103=0,"",Eksplikatsioon!K103)</f>
        <v>Politsei- ja Piirivalveamet</v>
      </c>
      <c r="I102" s="23" t="str">
        <f>IF(Eksplikatsioon!L103=0,"",Eksplikatsioon!L103)</f>
        <v>VILJANDIPARGI_03</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f>IF(Eksplikatsioon!B104=0,"",Eksplikatsioon!B104)</f>
        <v>224</v>
      </c>
      <c r="C103" s="23" t="str">
        <f>IF(Eksplikatsioon!C104=0,"",Eksplikatsioon!C104)</f>
        <v>ÜÜRITAV PIND</v>
      </c>
      <c r="D103" s="23" t="str">
        <f>IF(Eksplikatsioon!D104=0,"",Eksplikatsioon!D104)</f>
        <v>Kabinet/Büroo</v>
      </c>
      <c r="E103" s="58">
        <f>IF(Eksplikatsioon!F104=0,"",Eksplikatsioon!F104)</f>
        <v>16</v>
      </c>
      <c r="F103" s="23" t="str">
        <f>IF(Eksplikatsioon!H104=0,"",Eksplikatsioon!H104)</f>
        <v/>
      </c>
      <c r="G103" s="23" t="str">
        <f>IF(Eksplikatsioon!J104=0,"",Eksplikatsioon!J104)</f>
        <v>Ainukasutuses pind</v>
      </c>
      <c r="H103" s="23" t="str">
        <f>IF(Eksplikatsioon!K104=0,"",Eksplikatsioon!K104)</f>
        <v>Politsei- ja Piirivalveamet</v>
      </c>
      <c r="I103" s="23" t="str">
        <f>IF(Eksplikatsioon!L104=0,"",Eksplikatsioon!L104)</f>
        <v>VILJANDIPARGI_03</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f>IF(Eksplikatsioon!B105=0,"",Eksplikatsioon!B105)</f>
        <v>225</v>
      </c>
      <c r="C104" s="23" t="str">
        <f>IF(Eksplikatsioon!C105=0,"",Eksplikatsioon!C105)</f>
        <v>ÜÜRITAV PIND</v>
      </c>
      <c r="D104" s="23" t="str">
        <f>IF(Eksplikatsioon!D105=0,"",Eksplikatsioon!D105)</f>
        <v>Abiruum</v>
      </c>
      <c r="E104" s="58">
        <f>IF(Eksplikatsioon!F105=0,"",Eksplikatsioon!F105)</f>
        <v>1.3</v>
      </c>
      <c r="F104" s="23" t="str">
        <f>IF(Eksplikatsioon!H105=0,"",Eksplikatsioon!H105)</f>
        <v/>
      </c>
      <c r="G104" s="23" t="str">
        <f>IF(Eksplikatsioon!J105=0,"",Eksplikatsioon!J105)</f>
        <v>Ainukasutuses pind</v>
      </c>
      <c r="H104" s="23" t="str">
        <f>IF(Eksplikatsioon!K105=0,"",Eksplikatsioon!K105)</f>
        <v>Politsei- ja Piirivalveamet</v>
      </c>
      <c r="I104" s="23" t="str">
        <f>IF(Eksplikatsioon!L105=0,"",Eksplikatsioon!L105)</f>
        <v>VILJANDIPARGI_03</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f>IF(Eksplikatsioon!B106=0,"",Eksplikatsioon!B106)</f>
        <v>226</v>
      </c>
      <c r="C105" s="23" t="str">
        <f>IF(Eksplikatsioon!C106=0,"",Eksplikatsioon!C106)</f>
        <v>ÜÜRITAV PIND</v>
      </c>
      <c r="D105" s="23" t="str">
        <f>IF(Eksplikatsioon!D106=0,"",Eksplikatsioon!D106)</f>
        <v>Kabinet/Büroo</v>
      </c>
      <c r="E105" s="58">
        <f>IF(Eksplikatsioon!F106=0,"",Eksplikatsioon!F106)</f>
        <v>16</v>
      </c>
      <c r="F105" s="23" t="str">
        <f>IF(Eksplikatsioon!H106=0,"",Eksplikatsioon!H106)</f>
        <v/>
      </c>
      <c r="G105" s="23" t="str">
        <f>IF(Eksplikatsioon!J106=0,"",Eksplikatsioon!J106)</f>
        <v>Ainukasutuses pind</v>
      </c>
      <c r="H105" s="23" t="str">
        <f>IF(Eksplikatsioon!K106=0,"",Eksplikatsioon!K106)</f>
        <v>Politsei- ja Piirivalveamet</v>
      </c>
      <c r="I105" s="23" t="str">
        <f>IF(Eksplikatsioon!L106=0,"",Eksplikatsioon!L106)</f>
        <v>VILJANDIPARGI_03</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f>IF(Eksplikatsioon!B107=0,"",Eksplikatsioon!B107)</f>
        <v>227</v>
      </c>
      <c r="C106" s="23" t="str">
        <f>IF(Eksplikatsioon!C107=0,"",Eksplikatsioon!C107)</f>
        <v>ÜÜRITAV PIND</v>
      </c>
      <c r="D106" s="23" t="str">
        <f>IF(Eksplikatsioon!D107=0,"",Eksplikatsioon!D107)</f>
        <v>Kabinet/Büroo</v>
      </c>
      <c r="E106" s="58">
        <f>IF(Eksplikatsioon!F107=0,"",Eksplikatsioon!F107)</f>
        <v>13.1</v>
      </c>
      <c r="F106" s="23" t="str">
        <f>IF(Eksplikatsioon!H107=0,"",Eksplikatsioon!H107)</f>
        <v/>
      </c>
      <c r="G106" s="23" t="str">
        <f>IF(Eksplikatsioon!J107=0,"",Eksplikatsioon!J107)</f>
        <v>Ainukasutuses pind</v>
      </c>
      <c r="H106" s="23" t="str">
        <f>IF(Eksplikatsioon!K107=0,"",Eksplikatsioon!K107)</f>
        <v>Politsei- ja Piirivalveamet</v>
      </c>
      <c r="I106" s="23" t="str">
        <f>IF(Eksplikatsioon!L107=0,"",Eksplikatsioon!L107)</f>
        <v>VILJANDIPARGI_03</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f>IF(Eksplikatsioon!B108=0,"",Eksplikatsioon!B108)</f>
        <v>228</v>
      </c>
      <c r="C107" s="23" t="str">
        <f>IF(Eksplikatsioon!C108=0,"",Eksplikatsioon!C108)</f>
        <v>ÜÜRITAV PIND</v>
      </c>
      <c r="D107" s="23" t="str">
        <f>IF(Eksplikatsioon!D108=0,"",Eksplikatsioon!D108)</f>
        <v>Kabinet/Büroo</v>
      </c>
      <c r="E107" s="58">
        <f>IF(Eksplikatsioon!F108=0,"",Eksplikatsioon!F108)</f>
        <v>12.6</v>
      </c>
      <c r="F107" s="23" t="str">
        <f>IF(Eksplikatsioon!H108=0,"",Eksplikatsioon!H108)</f>
        <v/>
      </c>
      <c r="G107" s="23" t="str">
        <f>IF(Eksplikatsioon!J108=0,"",Eksplikatsioon!J108)</f>
        <v>Ainukasutuses pind</v>
      </c>
      <c r="H107" s="23" t="str">
        <f>IF(Eksplikatsioon!K108=0,"",Eksplikatsioon!K108)</f>
        <v>Politsei- ja Piirivalveamet</v>
      </c>
      <c r="I107" s="23" t="str">
        <f>IF(Eksplikatsioon!L108=0,"",Eksplikatsioon!L108)</f>
        <v>VILJANDIPARGI_03</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f>IF(Eksplikatsioon!B109=0,"",Eksplikatsioon!B109)</f>
        <v>229</v>
      </c>
      <c r="C108" s="23" t="str">
        <f>IF(Eksplikatsioon!C109=0,"",Eksplikatsioon!C109)</f>
        <v>ÜÜRITAV PIND</v>
      </c>
      <c r="D108" s="23" t="str">
        <f>IF(Eksplikatsioon!D109=0,"",Eksplikatsioon!D109)</f>
        <v>Koridor</v>
      </c>
      <c r="E108" s="58">
        <f>IF(Eksplikatsioon!F109=0,"",Eksplikatsioon!F109)</f>
        <v>8.1</v>
      </c>
      <c r="F108" s="23" t="str">
        <f>IF(Eksplikatsioon!H109=0,"",Eksplikatsioon!H109)</f>
        <v/>
      </c>
      <c r="G108" s="23" t="str">
        <f>IF(Eksplikatsioon!J109=0,"",Eksplikatsioon!J109)</f>
        <v>Ainukasutuses pind</v>
      </c>
      <c r="H108" s="23" t="str">
        <f>IF(Eksplikatsioon!K109=0,"",Eksplikatsioon!K109)</f>
        <v>Politsei- ja Piirivalveamet</v>
      </c>
      <c r="I108" s="23" t="str">
        <f>IF(Eksplikatsioon!L109=0,"",Eksplikatsioon!L109)</f>
        <v>VILJANDIPARGI_03</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f>IF(Eksplikatsioon!B110=0,"",Eksplikatsioon!B110)</f>
        <v>230</v>
      </c>
      <c r="C109" s="23" t="str">
        <f>IF(Eksplikatsioon!C110=0,"",Eksplikatsioon!C110)</f>
        <v>ÜÜRITAV PIND</v>
      </c>
      <c r="D109" s="23" t="str">
        <f>IF(Eksplikatsioon!D110=0,"",Eksplikatsioon!D110)</f>
        <v>Abiruum</v>
      </c>
      <c r="E109" s="58">
        <f>IF(Eksplikatsioon!F110=0,"",Eksplikatsioon!F110)</f>
        <v>4.4000000000000004</v>
      </c>
      <c r="F109" s="23" t="str">
        <f>IF(Eksplikatsioon!H110=0,"",Eksplikatsioon!H110)</f>
        <v/>
      </c>
      <c r="G109" s="23" t="str">
        <f>IF(Eksplikatsioon!J110=0,"",Eksplikatsioon!J110)</f>
        <v>Ainukasutuses pind</v>
      </c>
      <c r="H109" s="23" t="str">
        <f>IF(Eksplikatsioon!K110=0,"",Eksplikatsioon!K110)</f>
        <v>Politsei- ja Piirivalveamet</v>
      </c>
      <c r="I109" s="23" t="str">
        <f>IF(Eksplikatsioon!L110=0,"",Eksplikatsioon!L110)</f>
        <v>VILJANDIPARGI_03</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f>IF(Eksplikatsioon!B111=0,"",Eksplikatsioon!B111)</f>
        <v>231</v>
      </c>
      <c r="C110" s="23" t="str">
        <f>IF(Eksplikatsioon!C111=0,"",Eksplikatsioon!C111)</f>
        <v>ÜÜRITAV PIND</v>
      </c>
      <c r="D110" s="23" t="str">
        <f>IF(Eksplikatsioon!D111=0,"",Eksplikatsioon!D111)</f>
        <v>Koridor</v>
      </c>
      <c r="E110" s="58">
        <f>IF(Eksplikatsioon!F111=0,"",Eksplikatsioon!F111)</f>
        <v>69.5</v>
      </c>
      <c r="F110" s="23" t="str">
        <f>IF(Eksplikatsioon!H111=0,"",Eksplikatsioon!H111)</f>
        <v/>
      </c>
      <c r="G110" s="23" t="str">
        <f>IF(Eksplikatsioon!J111=0,"",Eksplikatsioon!J111)</f>
        <v>Ainukasutuses pind</v>
      </c>
      <c r="H110" s="23" t="str">
        <f>IF(Eksplikatsioon!K111=0,"",Eksplikatsioon!K111)</f>
        <v>Politsei- ja Piirivalveamet</v>
      </c>
      <c r="I110" s="23" t="str">
        <f>IF(Eksplikatsioon!L111=0,"",Eksplikatsioon!L111)</f>
        <v>VILJANDIPARGI_03</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f>IF(Eksplikatsioon!B112=0,"",Eksplikatsioon!B112)</f>
        <v>232</v>
      </c>
      <c r="C111" s="23" t="str">
        <f>IF(Eksplikatsioon!C112=0,"",Eksplikatsioon!C112)</f>
        <v>ÜÜRITAV PIND</v>
      </c>
      <c r="D111" s="23" t="str">
        <f>IF(Eksplikatsioon!D112=0,"",Eksplikatsioon!D112)</f>
        <v>Kinnipidamisruum</v>
      </c>
      <c r="E111" s="58">
        <f>IF(Eksplikatsioon!F112=0,"",Eksplikatsioon!F112)</f>
        <v>5.6</v>
      </c>
      <c r="F111" s="23" t="str">
        <f>IF(Eksplikatsioon!H112=0,"",Eksplikatsioon!H112)</f>
        <v/>
      </c>
      <c r="G111" s="23" t="str">
        <f>IF(Eksplikatsioon!J112=0,"",Eksplikatsioon!J112)</f>
        <v>Ainukasutuses pind</v>
      </c>
      <c r="H111" s="23" t="str">
        <f>IF(Eksplikatsioon!K112=0,"",Eksplikatsioon!K112)</f>
        <v>Politsei- ja Piirivalveamet</v>
      </c>
      <c r="I111" s="23" t="str">
        <f>IF(Eksplikatsioon!L112=0,"",Eksplikatsioon!L112)</f>
        <v>VILJANDIPARGI_03</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f>IF(Eksplikatsioon!B113=0,"",Eksplikatsioon!B113)</f>
        <v>233</v>
      </c>
      <c r="C112" s="23" t="str">
        <f>IF(Eksplikatsioon!C113=0,"",Eksplikatsioon!C113)</f>
        <v>ÜÜRITAV PIND</v>
      </c>
      <c r="D112" s="23" t="str">
        <f>IF(Eksplikatsioon!D113=0,"",Eksplikatsioon!D113)</f>
        <v>Kinnipidamisruum</v>
      </c>
      <c r="E112" s="58">
        <f>IF(Eksplikatsioon!F113=0,"",Eksplikatsioon!F113)</f>
        <v>5.6</v>
      </c>
      <c r="F112" s="23" t="str">
        <f>IF(Eksplikatsioon!H113=0,"",Eksplikatsioon!H113)</f>
        <v/>
      </c>
      <c r="G112" s="23" t="str">
        <f>IF(Eksplikatsioon!J113=0,"",Eksplikatsioon!J113)</f>
        <v>Ainukasutuses pind</v>
      </c>
      <c r="H112" s="23" t="str">
        <f>IF(Eksplikatsioon!K113=0,"",Eksplikatsioon!K113)</f>
        <v>Politsei- ja Piirivalveamet</v>
      </c>
      <c r="I112" s="23" t="str">
        <f>IF(Eksplikatsioon!L113=0,"",Eksplikatsioon!L113)</f>
        <v>VILJANDIPARGI_03</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f>IF(Eksplikatsioon!B114=0,"",Eksplikatsioon!B114)</f>
        <v>234</v>
      </c>
      <c r="C113" s="23" t="str">
        <f>IF(Eksplikatsioon!C114=0,"",Eksplikatsioon!C114)</f>
        <v>ÜÜRITAV PIND</v>
      </c>
      <c r="D113" s="23" t="str">
        <f>IF(Eksplikatsioon!D114=0,"",Eksplikatsioon!D114)</f>
        <v>Koridor</v>
      </c>
      <c r="E113" s="58">
        <f>IF(Eksplikatsioon!F114=0,"",Eksplikatsioon!F114)</f>
        <v>3.1</v>
      </c>
      <c r="F113" s="23" t="str">
        <f>IF(Eksplikatsioon!H114=0,"",Eksplikatsioon!H114)</f>
        <v/>
      </c>
      <c r="G113" s="23" t="str">
        <f>IF(Eksplikatsioon!J114=0,"",Eksplikatsioon!J114)</f>
        <v>Ainukasutuses pind</v>
      </c>
      <c r="H113" s="23" t="str">
        <f>IF(Eksplikatsioon!K114=0,"",Eksplikatsioon!K114)</f>
        <v>Politsei- ja Piirivalveamet</v>
      </c>
      <c r="I113" s="23" t="str">
        <f>IF(Eksplikatsioon!L114=0,"",Eksplikatsioon!L114)</f>
        <v>VILJANDIPARGI_03</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f>IF(Eksplikatsioon!B115=0,"",Eksplikatsioon!B115)</f>
        <v>235</v>
      </c>
      <c r="C114" s="23" t="str">
        <f>IF(Eksplikatsioon!C115=0,"",Eksplikatsioon!C115)</f>
        <v>ÜÜRITAV PIND</v>
      </c>
      <c r="D114" s="23" t="str">
        <f>IF(Eksplikatsioon!D115=0,"",Eksplikatsioon!D115)</f>
        <v>WC</v>
      </c>
      <c r="E114" s="58">
        <f>IF(Eksplikatsioon!F115=0,"",Eksplikatsioon!F115)</f>
        <v>4</v>
      </c>
      <c r="F114" s="23" t="str">
        <f>IF(Eksplikatsioon!H115=0,"",Eksplikatsioon!H115)</f>
        <v/>
      </c>
      <c r="G114" s="23" t="str">
        <f>IF(Eksplikatsioon!J115=0,"",Eksplikatsioon!J115)</f>
        <v>Ainukasutuses pind</v>
      </c>
      <c r="H114" s="23" t="str">
        <f>IF(Eksplikatsioon!K115=0,"",Eksplikatsioon!K115)</f>
        <v>Politsei- ja Piirivalveamet</v>
      </c>
      <c r="I114" s="23" t="str">
        <f>IF(Eksplikatsioon!L115=0,"",Eksplikatsioon!L115)</f>
        <v>VILJANDIPARGI_03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02</v>
      </c>
      <c r="B115" s="60">
        <f>IF(Eksplikatsioon!B116=0,"",Eksplikatsioon!B116)</f>
        <v>236</v>
      </c>
      <c r="C115" s="23" t="str">
        <f>IF(Eksplikatsioon!C116=0,"",Eksplikatsioon!C116)</f>
        <v>ÜÜRITAV PIND</v>
      </c>
      <c r="D115" s="23" t="str">
        <f>IF(Eksplikatsioon!D116=0,"",Eksplikatsioon!D116)</f>
        <v>Abiruum</v>
      </c>
      <c r="E115" s="58">
        <f>IF(Eksplikatsioon!F116=0,"",Eksplikatsioon!F116)</f>
        <v>2</v>
      </c>
      <c r="F115" s="23" t="str">
        <f>IF(Eksplikatsioon!H116=0,"",Eksplikatsioon!H116)</f>
        <v/>
      </c>
      <c r="G115" s="23" t="str">
        <f>IF(Eksplikatsioon!J116=0,"",Eksplikatsioon!J116)</f>
        <v>Ainukasutuses pind</v>
      </c>
      <c r="H115" s="23" t="str">
        <f>IF(Eksplikatsioon!K116=0,"",Eksplikatsioon!K116)</f>
        <v>Politsei- ja Piirivalveamet</v>
      </c>
      <c r="I115" s="23" t="str">
        <f>IF(Eksplikatsioon!L116=0,"",Eksplikatsioon!L116)</f>
        <v>VILJANDIPARGI_03</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02</v>
      </c>
      <c r="B116" s="60">
        <f>IF(Eksplikatsioon!B117=0,"",Eksplikatsioon!B117)</f>
        <v>237</v>
      </c>
      <c r="C116" s="23" t="str">
        <f>IF(Eksplikatsioon!C117=0,"",Eksplikatsioon!C117)</f>
        <v>ÜÜRITAV PIND</v>
      </c>
      <c r="D116" s="23" t="str">
        <f>IF(Eksplikatsioon!D117=0,"",Eksplikatsioon!D117)</f>
        <v>Abiruum</v>
      </c>
      <c r="E116" s="58">
        <f>IF(Eksplikatsioon!F117=0,"",Eksplikatsioon!F117)</f>
        <v>4.2</v>
      </c>
      <c r="F116" s="23" t="str">
        <f>IF(Eksplikatsioon!H117=0,"",Eksplikatsioon!H117)</f>
        <v/>
      </c>
      <c r="G116" s="23" t="str">
        <f>IF(Eksplikatsioon!J117=0,"",Eksplikatsioon!J117)</f>
        <v>Ainukasutuses pind</v>
      </c>
      <c r="H116" s="23" t="str">
        <f>IF(Eksplikatsioon!K117=0,"",Eksplikatsioon!K117)</f>
        <v>Politsei- ja Piirivalveamet</v>
      </c>
      <c r="I116" s="23" t="str">
        <f>IF(Eksplikatsioon!L117=0,"",Eksplikatsioon!L117)</f>
        <v>VILJANDIPARGI_03</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f>IF(Eksplikatsioon!B118=0,"",Eksplikatsioon!B118)</f>
        <v>238</v>
      </c>
      <c r="C117" s="23" t="str">
        <f>IF(Eksplikatsioon!C118=0,"",Eksplikatsioon!C118)</f>
        <v>ÜÜRITAV PIND</v>
      </c>
      <c r="D117" s="23" t="str">
        <f>IF(Eksplikatsioon!D118=0,"",Eksplikatsioon!D118)</f>
        <v>Kinnipidamisruum</v>
      </c>
      <c r="E117" s="58">
        <f>IF(Eksplikatsioon!F118=0,"",Eksplikatsioon!F118)</f>
        <v>5.6</v>
      </c>
      <c r="F117" s="23" t="str">
        <f>IF(Eksplikatsioon!H118=0,"",Eksplikatsioon!H118)</f>
        <v/>
      </c>
      <c r="G117" s="23" t="str">
        <f>IF(Eksplikatsioon!J118=0,"",Eksplikatsioon!J118)</f>
        <v>Ainukasutuses pind</v>
      </c>
      <c r="H117" s="23" t="str">
        <f>IF(Eksplikatsioon!K118=0,"",Eksplikatsioon!K118)</f>
        <v>Politsei- ja Piirivalveamet</v>
      </c>
      <c r="I117" s="23" t="str">
        <f>IF(Eksplikatsioon!L118=0,"",Eksplikatsioon!L118)</f>
        <v>VILJANDIPARGI_03</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f>IF(Eksplikatsioon!B119=0,"",Eksplikatsioon!B119)</f>
        <v>239</v>
      </c>
      <c r="C118" s="23" t="str">
        <f>IF(Eksplikatsioon!C119=0,"",Eksplikatsioon!C119)</f>
        <v>ÜÜRITAV PIND</v>
      </c>
      <c r="D118" s="23" t="str">
        <f>IF(Eksplikatsioon!D119=0,"",Eksplikatsioon!D119)</f>
        <v>Kinnipidamisruum</v>
      </c>
      <c r="E118" s="58">
        <f>IF(Eksplikatsioon!F119=0,"",Eksplikatsioon!F119)</f>
        <v>5.6</v>
      </c>
      <c r="F118" s="23" t="str">
        <f>IF(Eksplikatsioon!H119=0,"",Eksplikatsioon!H119)</f>
        <v/>
      </c>
      <c r="G118" s="23" t="str">
        <f>IF(Eksplikatsioon!J119=0,"",Eksplikatsioon!J119)</f>
        <v>Ainukasutuses pind</v>
      </c>
      <c r="H118" s="23" t="str">
        <f>IF(Eksplikatsioon!K119=0,"",Eksplikatsioon!K119)</f>
        <v>Politsei- ja Piirivalveamet</v>
      </c>
      <c r="I118" s="23" t="str">
        <f>IF(Eksplikatsioon!L119=0,"",Eksplikatsioon!L119)</f>
        <v>VILJANDIPARGI_03</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02</v>
      </c>
      <c r="B119" s="60">
        <f>IF(Eksplikatsioon!B120=0,"",Eksplikatsioon!B120)</f>
        <v>240</v>
      </c>
      <c r="C119" s="23" t="str">
        <f>IF(Eksplikatsioon!C120=0,"",Eksplikatsioon!C120)</f>
        <v>ÜÜRITAV PIND</v>
      </c>
      <c r="D119" s="23" t="str">
        <f>IF(Eksplikatsioon!D120=0,"",Eksplikatsioon!D120)</f>
        <v>Kööginurk/Köök</v>
      </c>
      <c r="E119" s="58">
        <f>IF(Eksplikatsioon!F120=0,"",Eksplikatsioon!F120)</f>
        <v>13</v>
      </c>
      <c r="F119" s="23" t="str">
        <f>IF(Eksplikatsioon!H120=0,"",Eksplikatsioon!H120)</f>
        <v/>
      </c>
      <c r="G119" s="23" t="str">
        <f>IF(Eksplikatsioon!J120=0,"",Eksplikatsioon!J120)</f>
        <v>Ainukasutuses pind</v>
      </c>
      <c r="H119" s="23" t="str">
        <f>IF(Eksplikatsioon!K120=0,"",Eksplikatsioon!K120)</f>
        <v>Politsei- ja Piirivalveamet</v>
      </c>
      <c r="I119" s="23" t="str">
        <f>IF(Eksplikatsioon!L120=0,"",Eksplikatsioon!L120)</f>
        <v>VILJANDIPARGI_03</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02</v>
      </c>
      <c r="B120" s="60">
        <f>IF(Eksplikatsioon!B121=0,"",Eksplikatsioon!B121)</f>
        <v>241</v>
      </c>
      <c r="C120" s="23" t="str">
        <f>IF(Eksplikatsioon!C121=0,"",Eksplikatsioon!C121)</f>
        <v>ÜÜRITAV PIND</v>
      </c>
      <c r="D120" s="23" t="str">
        <f>IF(Eksplikatsioon!D121=0,"",Eksplikatsioon!D121)</f>
        <v>Kinnipidamisruum</v>
      </c>
      <c r="E120" s="58">
        <f>IF(Eksplikatsioon!F121=0,"",Eksplikatsioon!F121)</f>
        <v>13</v>
      </c>
      <c r="F120" s="23" t="str">
        <f>IF(Eksplikatsioon!H121=0,"",Eksplikatsioon!H121)</f>
        <v/>
      </c>
      <c r="G120" s="23" t="str">
        <f>IF(Eksplikatsioon!J121=0,"",Eksplikatsioon!J121)</f>
        <v>Ainukasutuses pind</v>
      </c>
      <c r="H120" s="23" t="str">
        <f>IF(Eksplikatsioon!K121=0,"",Eksplikatsioon!K121)</f>
        <v>Politsei- ja Piirivalveamet</v>
      </c>
      <c r="I120" s="23" t="str">
        <f>IF(Eksplikatsioon!L121=0,"",Eksplikatsioon!L121)</f>
        <v>VILJANDIPARGI_03</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02</v>
      </c>
      <c r="B121" s="60">
        <f>IF(Eksplikatsioon!B122=0,"",Eksplikatsioon!B122)</f>
        <v>242</v>
      </c>
      <c r="C121" s="23" t="str">
        <f>IF(Eksplikatsioon!C122=0,"",Eksplikatsioon!C122)</f>
        <v>ÜÜRITAV PIND</v>
      </c>
      <c r="D121" s="23" t="str">
        <f>IF(Eksplikatsioon!D122=0,"",Eksplikatsioon!D122)</f>
        <v>Kinnipidamisruum</v>
      </c>
      <c r="E121" s="58">
        <f>IF(Eksplikatsioon!F122=0,"",Eksplikatsioon!F122)</f>
        <v>13</v>
      </c>
      <c r="F121" s="23" t="str">
        <f>IF(Eksplikatsioon!H122=0,"",Eksplikatsioon!H122)</f>
        <v/>
      </c>
      <c r="G121" s="23" t="str">
        <f>IF(Eksplikatsioon!J122=0,"",Eksplikatsioon!J122)</f>
        <v>Ainukasutuses pind</v>
      </c>
      <c r="H121" s="23" t="str">
        <f>IF(Eksplikatsioon!K122=0,"",Eksplikatsioon!K122)</f>
        <v>Politsei- ja Piirivalveamet</v>
      </c>
      <c r="I121" s="23" t="str">
        <f>IF(Eksplikatsioon!L122=0,"",Eksplikatsioon!L122)</f>
        <v>VILJANDIPARGI_03</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02</v>
      </c>
      <c r="B122" s="60">
        <f>IF(Eksplikatsioon!B123=0,"",Eksplikatsioon!B123)</f>
        <v>243</v>
      </c>
      <c r="C122" s="23" t="str">
        <f>IF(Eksplikatsioon!C123=0,"",Eksplikatsioon!C123)</f>
        <v>ÜÜRITAV PIND</v>
      </c>
      <c r="D122" s="23" t="str">
        <f>IF(Eksplikatsioon!D123=0,"",Eksplikatsioon!D123)</f>
        <v>Kinnipidamisruum</v>
      </c>
      <c r="E122" s="58">
        <f>IF(Eksplikatsioon!F123=0,"",Eksplikatsioon!F123)</f>
        <v>13</v>
      </c>
      <c r="F122" s="23" t="str">
        <f>IF(Eksplikatsioon!H123=0,"",Eksplikatsioon!H123)</f>
        <v/>
      </c>
      <c r="G122" s="23" t="str">
        <f>IF(Eksplikatsioon!J123=0,"",Eksplikatsioon!J123)</f>
        <v>Ainukasutuses pind</v>
      </c>
      <c r="H122" s="23" t="str">
        <f>IF(Eksplikatsioon!K123=0,"",Eksplikatsioon!K123)</f>
        <v>Politsei- ja Piirivalveamet</v>
      </c>
      <c r="I122" s="23" t="str">
        <f>IF(Eksplikatsioon!L123=0,"",Eksplikatsioon!L123)</f>
        <v>VILJANDIPARGI_03</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02</v>
      </c>
      <c r="B123" s="60">
        <f>IF(Eksplikatsioon!B124=0,"",Eksplikatsioon!B124)</f>
        <v>244</v>
      </c>
      <c r="C123" s="23" t="str">
        <f>IF(Eksplikatsioon!C124=0,"",Eksplikatsioon!C124)</f>
        <v>ÜÜRITAV PIND</v>
      </c>
      <c r="D123" s="23" t="str">
        <f>IF(Eksplikatsioon!D124=0,"",Eksplikatsioon!D124)</f>
        <v>Kinnipidamisruum</v>
      </c>
      <c r="E123" s="58">
        <f>IF(Eksplikatsioon!F124=0,"",Eksplikatsioon!F124)</f>
        <v>13</v>
      </c>
      <c r="F123" s="23" t="str">
        <f>IF(Eksplikatsioon!H124=0,"",Eksplikatsioon!H124)</f>
        <v/>
      </c>
      <c r="G123" s="23" t="str">
        <f>IF(Eksplikatsioon!J124=0,"",Eksplikatsioon!J124)</f>
        <v>Ainukasutuses pind</v>
      </c>
      <c r="H123" s="23" t="str">
        <f>IF(Eksplikatsioon!K124=0,"",Eksplikatsioon!K124)</f>
        <v>Politsei- ja Piirivalveamet</v>
      </c>
      <c r="I123" s="23" t="str">
        <f>IF(Eksplikatsioon!L124=0,"",Eksplikatsioon!L124)</f>
        <v>VILJANDIPARGI_03</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02</v>
      </c>
      <c r="B124" s="60">
        <f>IF(Eksplikatsioon!B125=0,"",Eksplikatsioon!B125)</f>
        <v>245</v>
      </c>
      <c r="C124" s="23" t="str">
        <f>IF(Eksplikatsioon!C125=0,"",Eksplikatsioon!C125)</f>
        <v>ÜÜRITAV PIND</v>
      </c>
      <c r="D124" s="23" t="str">
        <f>IF(Eksplikatsioon!D125=0,"",Eksplikatsioon!D125)</f>
        <v>Kinnipidamisruum</v>
      </c>
      <c r="E124" s="58">
        <f>IF(Eksplikatsioon!F125=0,"",Eksplikatsioon!F125)</f>
        <v>13</v>
      </c>
      <c r="F124" s="23" t="str">
        <f>IF(Eksplikatsioon!H125=0,"",Eksplikatsioon!H125)</f>
        <v/>
      </c>
      <c r="G124" s="23" t="str">
        <f>IF(Eksplikatsioon!J125=0,"",Eksplikatsioon!J125)</f>
        <v>Ainukasutuses pind</v>
      </c>
      <c r="H124" s="23" t="str">
        <f>IF(Eksplikatsioon!K125=0,"",Eksplikatsioon!K125)</f>
        <v>Politsei- ja Piirivalveamet</v>
      </c>
      <c r="I124" s="23" t="str">
        <f>IF(Eksplikatsioon!L125=0,"",Eksplikatsioon!L125)</f>
        <v>VILJANDIPARGI_03</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02</v>
      </c>
      <c r="B125" s="60">
        <f>IF(Eksplikatsioon!B126=0,"",Eksplikatsioon!B126)</f>
        <v>246</v>
      </c>
      <c r="C125" s="23" t="str">
        <f>IF(Eksplikatsioon!C126=0,"",Eksplikatsioon!C126)</f>
        <v>ÜÜRITAV PIND</v>
      </c>
      <c r="D125" s="23" t="str">
        <f>IF(Eksplikatsioon!D126=0,"",Eksplikatsioon!D126)</f>
        <v>Kinnipidamisruum</v>
      </c>
      <c r="E125" s="58">
        <f>IF(Eksplikatsioon!F126=0,"",Eksplikatsioon!F126)</f>
        <v>13</v>
      </c>
      <c r="F125" s="23" t="str">
        <f>IF(Eksplikatsioon!H126=0,"",Eksplikatsioon!H126)</f>
        <v/>
      </c>
      <c r="G125" s="23" t="str">
        <f>IF(Eksplikatsioon!J126=0,"",Eksplikatsioon!J126)</f>
        <v>Ainukasutuses pind</v>
      </c>
      <c r="H125" s="23" t="str">
        <f>IF(Eksplikatsioon!K126=0,"",Eksplikatsioon!K126)</f>
        <v>Politsei- ja Piirivalveamet</v>
      </c>
      <c r="I125" s="23" t="str">
        <f>IF(Eksplikatsioon!L126=0,"",Eksplikatsioon!L126)</f>
        <v>VILJANDIPARGI_03</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02</v>
      </c>
      <c r="B126" s="60">
        <f>IF(Eksplikatsioon!B127=0,"",Eksplikatsioon!B127)</f>
        <v>247</v>
      </c>
      <c r="C126" s="23" t="str">
        <f>IF(Eksplikatsioon!C127=0,"",Eksplikatsioon!C127)</f>
        <v>ÜÜRITAV PIND</v>
      </c>
      <c r="D126" s="23" t="str">
        <f>IF(Eksplikatsioon!D127=0,"",Eksplikatsioon!D127)</f>
        <v>Kinnipidamisruum</v>
      </c>
      <c r="E126" s="58">
        <f>IF(Eksplikatsioon!F127=0,"",Eksplikatsioon!F127)</f>
        <v>13</v>
      </c>
      <c r="F126" s="23" t="str">
        <f>IF(Eksplikatsioon!H127=0,"",Eksplikatsioon!H127)</f>
        <v/>
      </c>
      <c r="G126" s="23" t="str">
        <f>IF(Eksplikatsioon!J127=0,"",Eksplikatsioon!J127)</f>
        <v>Ainukasutuses pind</v>
      </c>
      <c r="H126" s="23" t="str">
        <f>IF(Eksplikatsioon!K127=0,"",Eksplikatsioon!K127)</f>
        <v>Politsei- ja Piirivalveamet</v>
      </c>
      <c r="I126" s="23" t="str">
        <f>IF(Eksplikatsioon!L127=0,"",Eksplikatsioon!L127)</f>
        <v>VILJANDIPARGI_03</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02</v>
      </c>
      <c r="B127" s="60">
        <f>IF(Eksplikatsioon!B128=0,"",Eksplikatsioon!B128)</f>
        <v>248</v>
      </c>
      <c r="C127" s="23" t="str">
        <f>IF(Eksplikatsioon!C128=0,"",Eksplikatsioon!C128)</f>
        <v>TEHNOPIND</v>
      </c>
      <c r="D127" s="23" t="str">
        <f>IF(Eksplikatsioon!D128=0,"",Eksplikatsioon!D128)</f>
        <v>Vent ruum</v>
      </c>
      <c r="E127" s="58">
        <f>IF(Eksplikatsioon!F128=0,"",Eksplikatsioon!F128)</f>
        <v>8.3000000000000007</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03</v>
      </c>
      <c r="B128" s="60">
        <f>IF(Eksplikatsioon!B129=0,"",Eksplikatsioon!B129)</f>
        <v>300</v>
      </c>
      <c r="C128" s="23" t="str">
        <f>IF(Eksplikatsioon!C129=0,"",Eksplikatsioon!C129)</f>
        <v>ÜÜRITAV PIND</v>
      </c>
      <c r="D128" s="23" t="str">
        <f>IF(Eksplikatsioon!D129=0,"",Eksplikatsioon!D129)</f>
        <v>Koridor</v>
      </c>
      <c r="E128" s="58">
        <f>IF(Eksplikatsioon!F129=0,"",Eksplikatsioon!F129)</f>
        <v>22.1</v>
      </c>
      <c r="F128" s="23" t="str">
        <f>IF(Eksplikatsioon!H129=0,"",Eksplikatsioon!H129)</f>
        <v/>
      </c>
      <c r="G128" s="23" t="str">
        <f>IF(Eksplikatsioon!J129=0,"",Eksplikatsioon!J129)</f>
        <v>Ühiskasutuses korruse pind</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03</v>
      </c>
      <c r="B129" s="60">
        <f>IF(Eksplikatsioon!B130=0,"",Eksplikatsioon!B130)</f>
        <v>301</v>
      </c>
      <c r="C129" s="23" t="str">
        <f>IF(Eksplikatsioon!C130=0,"",Eksplikatsioon!C130)</f>
        <v>ÜÜRITAV PIND</v>
      </c>
      <c r="D129" s="23" t="str">
        <f>IF(Eksplikatsioon!D130=0,"",Eksplikatsioon!D130)</f>
        <v>Koridor</v>
      </c>
      <c r="E129" s="58">
        <f>IF(Eksplikatsioon!F130=0,"",Eksplikatsioon!F130)</f>
        <v>56.6</v>
      </c>
      <c r="F129" s="23" t="str">
        <f>IF(Eksplikatsioon!H130=0,"",Eksplikatsioon!H130)</f>
        <v/>
      </c>
      <c r="G129" s="23" t="str">
        <f>IF(Eksplikatsioon!J130=0,"",Eksplikatsioon!J130)</f>
        <v>Ühiskasutuses korruse pind</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03</v>
      </c>
      <c r="B130" s="60">
        <f>IF(Eksplikatsioon!B131=0,"",Eksplikatsioon!B131)</f>
        <v>302</v>
      </c>
      <c r="C130" s="23" t="str">
        <f>IF(Eksplikatsioon!C131=0,"",Eksplikatsioon!C131)</f>
        <v>ÜÜRITAV PIND</v>
      </c>
      <c r="D130" s="23" t="str">
        <f>IF(Eksplikatsioon!D131=0,"",Eksplikatsioon!D131)</f>
        <v>Kabinet/Büroo</v>
      </c>
      <c r="E130" s="58">
        <f>IF(Eksplikatsioon!F131=0,"",Eksplikatsioon!F131)</f>
        <v>11.3</v>
      </c>
      <c r="F130" s="23" t="str">
        <f>IF(Eksplikatsioon!H131=0,"",Eksplikatsioon!H131)</f>
        <v/>
      </c>
      <c r="G130" s="23" t="str">
        <f>IF(Eksplikatsioon!J131=0,"",Eksplikatsioon!J131)</f>
        <v>Ainukasutuses pind</v>
      </c>
      <c r="H130" s="23" t="str">
        <f>IF(Eksplikatsioon!K131=0,"",Eksplikatsioon!K131)</f>
        <v>Politsei- ja Piirivalveamet</v>
      </c>
      <c r="I130" s="23" t="str">
        <f>IF(Eksplikatsioon!L131=0,"",Eksplikatsioon!L131)</f>
        <v>VILJANDIPARGI_03</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03</v>
      </c>
      <c r="B131" s="60">
        <f>IF(Eksplikatsioon!B132=0,"",Eksplikatsioon!B132)</f>
        <v>303</v>
      </c>
      <c r="C131" s="23" t="str">
        <f>IF(Eksplikatsioon!C132=0,"",Eksplikatsioon!C132)</f>
        <v>ÜÜRITAV PIND</v>
      </c>
      <c r="D131" s="23" t="str">
        <f>IF(Eksplikatsioon!D132=0,"",Eksplikatsioon!D132)</f>
        <v>Kabinet/Büroo</v>
      </c>
      <c r="E131" s="58">
        <f>IF(Eksplikatsioon!F132=0,"",Eksplikatsioon!F132)</f>
        <v>12.7</v>
      </c>
      <c r="F131" s="23" t="str">
        <f>IF(Eksplikatsioon!H132=0,"",Eksplikatsioon!H132)</f>
        <v/>
      </c>
      <c r="G131" s="23" t="str">
        <f>IF(Eksplikatsioon!J132=0,"",Eksplikatsioon!J132)</f>
        <v>Ainukasutuses pind</v>
      </c>
      <c r="H131" s="23" t="str">
        <f>IF(Eksplikatsioon!K132=0,"",Eksplikatsioon!K132)</f>
        <v>Politsei- ja Piirivalveamet</v>
      </c>
      <c r="I131" s="23" t="str">
        <f>IF(Eksplikatsioon!L132=0,"",Eksplikatsioon!L132)</f>
        <v>VILJANDIPARGI_03</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03</v>
      </c>
      <c r="B132" s="60">
        <f>IF(Eksplikatsioon!B133=0,"",Eksplikatsioon!B133)</f>
        <v>304</v>
      </c>
      <c r="C132" s="23" t="str">
        <f>IF(Eksplikatsioon!C133=0,"",Eksplikatsioon!C133)</f>
        <v>ÜÜRITAV PIND</v>
      </c>
      <c r="D132" s="23" t="str">
        <f>IF(Eksplikatsioon!D133=0,"",Eksplikatsioon!D133)</f>
        <v>Kabinet/Büroo</v>
      </c>
      <c r="E132" s="58">
        <f>IF(Eksplikatsioon!F133=0,"",Eksplikatsioon!F133)</f>
        <v>11.5</v>
      </c>
      <c r="F132" s="23" t="str">
        <f>IF(Eksplikatsioon!H133=0,"",Eksplikatsioon!H133)</f>
        <v/>
      </c>
      <c r="G132" s="23" t="str">
        <f>IF(Eksplikatsioon!J133=0,"",Eksplikatsioon!J133)</f>
        <v>Ainukasutuses pind</v>
      </c>
      <c r="H132" s="23" t="str">
        <f>IF(Eksplikatsioon!K133=0,"",Eksplikatsioon!K133)</f>
        <v>Politsei- ja Piirivalveamet</v>
      </c>
      <c r="I132" s="23" t="str">
        <f>IF(Eksplikatsioon!L133=0,"",Eksplikatsioon!L133)</f>
        <v>VILJANDIPARGI_03</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03</v>
      </c>
      <c r="B133" s="60">
        <f>IF(Eksplikatsioon!B134=0,"",Eksplikatsioon!B134)</f>
        <v>305</v>
      </c>
      <c r="C133" s="23" t="str">
        <f>IF(Eksplikatsioon!C134=0,"",Eksplikatsioon!C134)</f>
        <v>ÜÜRITAV PIND</v>
      </c>
      <c r="D133" s="23" t="str">
        <f>IF(Eksplikatsioon!D134=0,"",Eksplikatsioon!D134)</f>
        <v>Kabinet/Büroo</v>
      </c>
      <c r="E133" s="58">
        <f>IF(Eksplikatsioon!F134=0,"",Eksplikatsioon!F134)</f>
        <v>11.9</v>
      </c>
      <c r="F133" s="23" t="str">
        <f>IF(Eksplikatsioon!H134=0,"",Eksplikatsioon!H134)</f>
        <v/>
      </c>
      <c r="G133" s="23" t="str">
        <f>IF(Eksplikatsioon!J134=0,"",Eksplikatsioon!J134)</f>
        <v>Ainukasutuses pind</v>
      </c>
      <c r="H133" s="23" t="str">
        <f>IF(Eksplikatsioon!K134=0,"",Eksplikatsioon!K134)</f>
        <v>Politsei- ja Piirivalveamet</v>
      </c>
      <c r="I133" s="23" t="str">
        <f>IF(Eksplikatsioon!L134=0,"",Eksplikatsioon!L134)</f>
        <v>VILJANDIPARGI_03</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03</v>
      </c>
      <c r="B134" s="60">
        <f>IF(Eksplikatsioon!B135=0,"",Eksplikatsioon!B135)</f>
        <v>306</v>
      </c>
      <c r="C134" s="23" t="str">
        <f>IF(Eksplikatsioon!C135=0,"",Eksplikatsioon!C135)</f>
        <v>ÜÜRITAV PIND</v>
      </c>
      <c r="D134" s="23" t="str">
        <f>IF(Eksplikatsioon!D135=0,"",Eksplikatsioon!D135)</f>
        <v>Kabinet/Büroo</v>
      </c>
      <c r="E134" s="58">
        <f>IF(Eksplikatsioon!F135=0,"",Eksplikatsioon!F135)</f>
        <v>11.9</v>
      </c>
      <c r="F134" s="23" t="str">
        <f>IF(Eksplikatsioon!H135=0,"",Eksplikatsioon!H135)</f>
        <v/>
      </c>
      <c r="G134" s="23" t="str">
        <f>IF(Eksplikatsioon!J135=0,"",Eksplikatsioon!J135)</f>
        <v>Ainukasutuses pind</v>
      </c>
      <c r="H134" s="23" t="str">
        <f>IF(Eksplikatsioon!K135=0,"",Eksplikatsioon!K135)</f>
        <v>Politsei- ja Piirivalveamet</v>
      </c>
      <c r="I134" s="23" t="str">
        <f>IF(Eksplikatsioon!L135=0,"",Eksplikatsioon!L135)</f>
        <v>VILJANDIPARGI_03</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03</v>
      </c>
      <c r="B135" s="60">
        <f>IF(Eksplikatsioon!B136=0,"",Eksplikatsioon!B136)</f>
        <v>307</v>
      </c>
      <c r="C135" s="23" t="str">
        <f>IF(Eksplikatsioon!C136=0,"",Eksplikatsioon!C136)</f>
        <v>ÜÜRITAV PIND</v>
      </c>
      <c r="D135" s="23" t="str">
        <f>IF(Eksplikatsioon!D136=0,"",Eksplikatsioon!D136)</f>
        <v>Kabinet/Büroo</v>
      </c>
      <c r="E135" s="58">
        <f>IF(Eksplikatsioon!F136=0,"",Eksplikatsioon!F136)</f>
        <v>12.3</v>
      </c>
      <c r="F135" s="23" t="str">
        <f>IF(Eksplikatsioon!H136=0,"",Eksplikatsioon!H136)</f>
        <v/>
      </c>
      <c r="G135" s="23" t="str">
        <f>IF(Eksplikatsioon!J136=0,"",Eksplikatsioon!J136)</f>
        <v>Ainukasutuses pind</v>
      </c>
      <c r="H135" s="23" t="str">
        <f>IF(Eksplikatsioon!K136=0,"",Eksplikatsioon!K136)</f>
        <v>Politsei- ja Piirivalveamet</v>
      </c>
      <c r="I135" s="23" t="str">
        <f>IF(Eksplikatsioon!L136=0,"",Eksplikatsioon!L136)</f>
        <v>VILJANDIPARGI_03</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03</v>
      </c>
      <c r="B136" s="60">
        <f>IF(Eksplikatsioon!B137=0,"",Eksplikatsioon!B137)</f>
        <v>308</v>
      </c>
      <c r="C136" s="23" t="str">
        <f>IF(Eksplikatsioon!C137=0,"",Eksplikatsioon!C137)</f>
        <v>ÜÜRITAV PIND</v>
      </c>
      <c r="D136" s="23" t="str">
        <f>IF(Eksplikatsioon!D137=0,"",Eksplikatsioon!D137)</f>
        <v>Kabinet/Büroo</v>
      </c>
      <c r="E136" s="58">
        <f>IF(Eksplikatsioon!F137=0,"",Eksplikatsioon!F137)</f>
        <v>11.7</v>
      </c>
      <c r="F136" s="23" t="str">
        <f>IF(Eksplikatsioon!H137=0,"",Eksplikatsioon!H137)</f>
        <v/>
      </c>
      <c r="G136" s="23" t="str">
        <f>IF(Eksplikatsioon!J137=0,"",Eksplikatsioon!J137)</f>
        <v>Ainukasutuses pind</v>
      </c>
      <c r="H136" s="23" t="str">
        <f>IF(Eksplikatsioon!K137=0,"",Eksplikatsioon!K137)</f>
        <v>Politsei- ja Piirivalveamet</v>
      </c>
      <c r="I136" s="23" t="str">
        <f>IF(Eksplikatsioon!L137=0,"",Eksplikatsioon!L137)</f>
        <v>VILJANDIPARGI_03</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03</v>
      </c>
      <c r="B137" s="60">
        <f>IF(Eksplikatsioon!B138=0,"",Eksplikatsioon!B138)</f>
        <v>309</v>
      </c>
      <c r="C137" s="23" t="str">
        <f>IF(Eksplikatsioon!C138=0,"",Eksplikatsioon!C138)</f>
        <v>ÜÜRITAV PIND</v>
      </c>
      <c r="D137" s="23" t="str">
        <f>IF(Eksplikatsioon!D138=0,"",Eksplikatsioon!D138)</f>
        <v>Kabinet/Büroo</v>
      </c>
      <c r="E137" s="58">
        <f>IF(Eksplikatsioon!F138=0,"",Eksplikatsioon!F138)</f>
        <v>11.2</v>
      </c>
      <c r="F137" s="23" t="str">
        <f>IF(Eksplikatsioon!H138=0,"",Eksplikatsioon!H138)</f>
        <v/>
      </c>
      <c r="G137" s="23" t="str">
        <f>IF(Eksplikatsioon!J138=0,"",Eksplikatsioon!J138)</f>
        <v>Ainukasutuses pind</v>
      </c>
      <c r="H137" s="23" t="str">
        <f>IF(Eksplikatsioon!K138=0,"",Eksplikatsioon!K138)</f>
        <v>Politsei- ja Piirivalveamet</v>
      </c>
      <c r="I137" s="23" t="str">
        <f>IF(Eksplikatsioon!L138=0,"",Eksplikatsioon!L138)</f>
        <v>VILJANDIPARGI_03</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03</v>
      </c>
      <c r="B138" s="60">
        <f>IF(Eksplikatsioon!B139=0,"",Eksplikatsioon!B139)</f>
        <v>310</v>
      </c>
      <c r="C138" s="23" t="str">
        <f>IF(Eksplikatsioon!C139=0,"",Eksplikatsioon!C139)</f>
        <v>VERTIKAALSETE ÜHENDUSTEEDE PIND</v>
      </c>
      <c r="D138" s="23" t="str">
        <f>IF(Eksplikatsioon!D139=0,"",Eksplikatsioon!D139)</f>
        <v>Trepp/Trepikoda</v>
      </c>
      <c r="E138" s="58">
        <f>IF(Eksplikatsioon!F139=0,"",Eksplikatsioon!F139)</f>
        <v>8.1999999999999993</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03</v>
      </c>
      <c r="B139" s="60">
        <f>IF(Eksplikatsioon!B140=0,"",Eksplikatsioon!B140)</f>
        <v>311</v>
      </c>
      <c r="C139" s="23" t="str">
        <f>IF(Eksplikatsioon!C140=0,"",Eksplikatsioon!C140)</f>
        <v>ÜÜRITAV PIND</v>
      </c>
      <c r="D139" s="23" t="str">
        <f>IF(Eksplikatsioon!D140=0,"",Eksplikatsioon!D140)</f>
        <v>Kabinet/Büroo</v>
      </c>
      <c r="E139" s="58">
        <f>IF(Eksplikatsioon!F140=0,"",Eksplikatsioon!F140)</f>
        <v>15.6</v>
      </c>
      <c r="F139" s="23" t="str">
        <f>IF(Eksplikatsioon!H140=0,"",Eksplikatsioon!H140)</f>
        <v/>
      </c>
      <c r="G139" s="23" t="str">
        <f>IF(Eksplikatsioon!J140=0,"",Eksplikatsioon!J140)</f>
        <v>Ainukasutuses pind</v>
      </c>
      <c r="H139" s="23" t="str">
        <f>IF(Eksplikatsioon!K140=0,"",Eksplikatsioon!K140)</f>
        <v>Politsei- ja Piirivalveamet</v>
      </c>
      <c r="I139" s="23" t="str">
        <f>IF(Eksplikatsioon!L140=0,"",Eksplikatsioon!L140)</f>
        <v>VILJANDIPARGI_03</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03</v>
      </c>
      <c r="B140" s="60">
        <f>IF(Eksplikatsioon!B141=0,"",Eksplikatsioon!B141)</f>
        <v>312</v>
      </c>
      <c r="C140" s="23" t="str">
        <f>IF(Eksplikatsioon!C141=0,"",Eksplikatsioon!C141)</f>
        <v>ÜÜRITAV PIND</v>
      </c>
      <c r="D140" s="23" t="str">
        <f>IF(Eksplikatsioon!D141=0,"",Eksplikatsioon!D141)</f>
        <v>Kabinet/Büroo</v>
      </c>
      <c r="E140" s="58">
        <f>IF(Eksplikatsioon!F141=0,"",Eksplikatsioon!F141)</f>
        <v>17.600000000000001</v>
      </c>
      <c r="F140" s="23" t="str">
        <f>IF(Eksplikatsioon!H141=0,"",Eksplikatsioon!H141)</f>
        <v/>
      </c>
      <c r="G140" s="23" t="str">
        <f>IF(Eksplikatsioon!J141=0,"",Eksplikatsioon!J141)</f>
        <v>Ainukasutuses pind</v>
      </c>
      <c r="H140" s="23" t="str">
        <f>IF(Eksplikatsioon!K141=0,"",Eksplikatsioon!K141)</f>
        <v>Politsei- ja Piirivalveamet</v>
      </c>
      <c r="I140" s="23" t="str">
        <f>IF(Eksplikatsioon!L141=0,"",Eksplikatsioon!L141)</f>
        <v>VILJANDIPARGI_03</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03</v>
      </c>
      <c r="B141" s="60">
        <f>IF(Eksplikatsioon!B142=0,"",Eksplikatsioon!B142)</f>
        <v>313</v>
      </c>
      <c r="C141" s="23" t="str">
        <f>IF(Eksplikatsioon!C142=0,"",Eksplikatsioon!C142)</f>
        <v>ÜÜRITAV PIND</v>
      </c>
      <c r="D141" s="23" t="str">
        <f>IF(Eksplikatsioon!D142=0,"",Eksplikatsioon!D142)</f>
        <v>Kabinet/Büroo</v>
      </c>
      <c r="E141" s="58">
        <f>IF(Eksplikatsioon!F142=0,"",Eksplikatsioon!F142)</f>
        <v>33.5</v>
      </c>
      <c r="F141" s="23" t="str">
        <f>IF(Eksplikatsioon!H142=0,"",Eksplikatsioon!H142)</f>
        <v/>
      </c>
      <c r="G141" s="23" t="str">
        <f>IF(Eksplikatsioon!J142=0,"",Eksplikatsioon!J142)</f>
        <v>Ainukasutuses pind</v>
      </c>
      <c r="H141" s="23" t="str">
        <f>IF(Eksplikatsioon!K142=0,"",Eksplikatsioon!K142)</f>
        <v>Politsei- ja Piirivalveamet</v>
      </c>
      <c r="I141" s="23" t="str">
        <f>IF(Eksplikatsioon!L142=0,"",Eksplikatsioon!L142)</f>
        <v>VILJANDIPARGI_03</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03</v>
      </c>
      <c r="B142" s="60">
        <f>IF(Eksplikatsioon!B143=0,"",Eksplikatsioon!B143)</f>
        <v>314</v>
      </c>
      <c r="C142" s="23" t="str">
        <f>IF(Eksplikatsioon!C143=0,"",Eksplikatsioon!C143)</f>
        <v>ÜÜRITAV PIND</v>
      </c>
      <c r="D142" s="23" t="str">
        <f>IF(Eksplikatsioon!D143=0,"",Eksplikatsioon!D143)</f>
        <v>WC</v>
      </c>
      <c r="E142" s="58">
        <f>IF(Eksplikatsioon!F143=0,"",Eksplikatsioon!F143)</f>
        <v>1.9</v>
      </c>
      <c r="F142" s="23" t="str">
        <f>IF(Eksplikatsioon!H143=0,"",Eksplikatsioon!H143)</f>
        <v/>
      </c>
      <c r="G142" s="23" t="str">
        <f>IF(Eksplikatsioon!J143=0,"",Eksplikatsioon!J143)</f>
        <v>Ühiskasutuses korruse pind</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03</v>
      </c>
      <c r="B143" s="60">
        <f>IF(Eksplikatsioon!B144=0,"",Eksplikatsioon!B144)</f>
        <v>315</v>
      </c>
      <c r="C143" s="23" t="str">
        <f>IF(Eksplikatsioon!C144=0,"",Eksplikatsioon!C144)</f>
        <v>ÜÜRITAV PIND</v>
      </c>
      <c r="D143" s="23" t="str">
        <f>IF(Eksplikatsioon!D144=0,"",Eksplikatsioon!D144)</f>
        <v>WC</v>
      </c>
      <c r="E143" s="58">
        <f>IF(Eksplikatsioon!F144=0,"",Eksplikatsioon!F144)</f>
        <v>1.6</v>
      </c>
      <c r="F143" s="23" t="str">
        <f>IF(Eksplikatsioon!H144=0,"",Eksplikatsioon!H144)</f>
        <v/>
      </c>
      <c r="G143" s="23" t="str">
        <f>IF(Eksplikatsioon!J144=0,"",Eksplikatsioon!J144)</f>
        <v>Ühiskasutuses korruse pind</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f>IF(Eksplikatsioon!B145=0,"",Eksplikatsioon!B145)</f>
        <v>316</v>
      </c>
      <c r="C144" s="23" t="str">
        <f>IF(Eksplikatsioon!C145=0,"",Eksplikatsioon!C145)</f>
        <v>ÜÜRITAV PIND</v>
      </c>
      <c r="D144" s="23" t="str">
        <f>IF(Eksplikatsioon!D145=0,"",Eksplikatsioon!D145)</f>
        <v>WC</v>
      </c>
      <c r="E144" s="58">
        <f>IF(Eksplikatsioon!F145=0,"",Eksplikatsioon!F145)</f>
        <v>2.2999999999999998</v>
      </c>
      <c r="F144" s="23" t="str">
        <f>IF(Eksplikatsioon!H145=0,"",Eksplikatsioon!H145)</f>
        <v/>
      </c>
      <c r="G144" s="23" t="str">
        <f>IF(Eksplikatsioon!J145=0,"",Eksplikatsioon!J145)</f>
        <v>Ühiskasutuses korruse pind</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03</v>
      </c>
      <c r="B145" s="60">
        <f>IF(Eksplikatsioon!B146=0,"",Eksplikatsioon!B146)</f>
        <v>317</v>
      </c>
      <c r="C145" s="23" t="str">
        <f>IF(Eksplikatsioon!C146=0,"",Eksplikatsioon!C146)</f>
        <v>ÜÜRITAV PIND</v>
      </c>
      <c r="D145" s="23" t="str">
        <f>IF(Eksplikatsioon!D146=0,"",Eksplikatsioon!D146)</f>
        <v>WC</v>
      </c>
      <c r="E145" s="58">
        <f>IF(Eksplikatsioon!F146=0,"",Eksplikatsioon!F146)</f>
        <v>2.5</v>
      </c>
      <c r="F145" s="23" t="str">
        <f>IF(Eksplikatsioon!H146=0,"",Eksplikatsioon!H146)</f>
        <v/>
      </c>
      <c r="G145" s="23" t="str">
        <f>IF(Eksplikatsioon!J146=0,"",Eksplikatsioon!J146)</f>
        <v>Ühiskasutuses korruse pind</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03</v>
      </c>
      <c r="B146" s="60">
        <f>IF(Eksplikatsioon!B147=0,"",Eksplikatsioon!B147)</f>
        <v>318</v>
      </c>
      <c r="C146" s="23" t="str">
        <f>IF(Eksplikatsioon!C147=0,"",Eksplikatsioon!C147)</f>
        <v>ÜÜRITAV PIND</v>
      </c>
      <c r="D146" s="23" t="str">
        <f>IF(Eksplikatsioon!D147=0,"",Eksplikatsioon!D147)</f>
        <v>WC</v>
      </c>
      <c r="E146" s="58">
        <f>IF(Eksplikatsioon!F147=0,"",Eksplikatsioon!F147)</f>
        <v>2.1</v>
      </c>
      <c r="F146" s="23" t="str">
        <f>IF(Eksplikatsioon!H147=0,"",Eksplikatsioon!H147)</f>
        <v/>
      </c>
      <c r="G146" s="23" t="str">
        <f>IF(Eksplikatsioon!J147=0,"",Eksplikatsioon!J147)</f>
        <v>Ühiskasutuses korruse pind</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03</v>
      </c>
      <c r="B147" s="60">
        <f>IF(Eksplikatsioon!B148=0,"",Eksplikatsioon!B148)</f>
        <v>319</v>
      </c>
      <c r="C147" s="23" t="str">
        <f>IF(Eksplikatsioon!C148=0,"",Eksplikatsioon!C148)</f>
        <v>ÜÜRITAV PIND</v>
      </c>
      <c r="D147" s="23" t="str">
        <f>IF(Eksplikatsioon!D148=0,"",Eksplikatsioon!D148)</f>
        <v>Kabinet/Büroo</v>
      </c>
      <c r="E147" s="58">
        <f>IF(Eksplikatsioon!F148=0,"",Eksplikatsioon!F148)</f>
        <v>23.5</v>
      </c>
      <c r="F147" s="23" t="str">
        <f>IF(Eksplikatsioon!H148=0,"",Eksplikatsioon!H148)</f>
        <v/>
      </c>
      <c r="G147" s="23" t="str">
        <f>IF(Eksplikatsioon!J148=0,"",Eksplikatsioon!J148)</f>
        <v>Ainukasutuses pind</v>
      </c>
      <c r="H147" s="23" t="str">
        <f>IF(Eksplikatsioon!K148=0,"",Eksplikatsioon!K148)</f>
        <v>Politsei- ja Piirivalveamet</v>
      </c>
      <c r="I147" s="23" t="str">
        <f>IF(Eksplikatsioon!L148=0,"",Eksplikatsioon!L148)</f>
        <v>VILJANDIPARGI_03</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03</v>
      </c>
      <c r="B148" s="60">
        <f>IF(Eksplikatsioon!B149=0,"",Eksplikatsioon!B149)</f>
        <v>320</v>
      </c>
      <c r="C148" s="23" t="str">
        <f>IF(Eksplikatsioon!C149=0,"",Eksplikatsioon!C149)</f>
        <v>ÜÜRITAV PIND</v>
      </c>
      <c r="D148" s="23" t="str">
        <f>IF(Eksplikatsioon!D149=0,"",Eksplikatsioon!D149)</f>
        <v>Kabinet/Büroo</v>
      </c>
      <c r="E148" s="58">
        <f>IF(Eksplikatsioon!F149=0,"",Eksplikatsioon!F149)</f>
        <v>16.399999999999999</v>
      </c>
      <c r="F148" s="23" t="str">
        <f>IF(Eksplikatsioon!H149=0,"",Eksplikatsioon!H149)</f>
        <v/>
      </c>
      <c r="G148" s="23" t="str">
        <f>IF(Eksplikatsioon!J149=0,"",Eksplikatsioon!J149)</f>
        <v>Ainukasutuses pind</v>
      </c>
      <c r="H148" s="23" t="str">
        <f>IF(Eksplikatsioon!K149=0,"",Eksplikatsioon!K149)</f>
        <v>Sotsiaalkindlustusamet</v>
      </c>
      <c r="I148" s="23" t="str">
        <f>IF(Eksplikatsioon!L149=0,"",Eksplikatsioon!L149)</f>
        <v>VILJANDIPARGI_05</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03</v>
      </c>
      <c r="B149" s="60">
        <f>IF(Eksplikatsioon!B150=0,"",Eksplikatsioon!B150)</f>
        <v>321</v>
      </c>
      <c r="C149" s="23" t="str">
        <f>IF(Eksplikatsioon!C150=0,"",Eksplikatsioon!C150)</f>
        <v>ÜÜRITAV PIND</v>
      </c>
      <c r="D149" s="23" t="str">
        <f>IF(Eksplikatsioon!D150=0,"",Eksplikatsioon!D150)</f>
        <v>Kabinet/Büroo</v>
      </c>
      <c r="E149" s="58">
        <f>IF(Eksplikatsioon!F150=0,"",Eksplikatsioon!F150)</f>
        <v>15.7</v>
      </c>
      <c r="F149" s="23" t="str">
        <f>IF(Eksplikatsioon!H150=0,"",Eksplikatsioon!H150)</f>
        <v/>
      </c>
      <c r="G149" s="23" t="str">
        <f>IF(Eksplikatsioon!J150=0,"",Eksplikatsioon!J150)</f>
        <v>Ainukasutuses pind</v>
      </c>
      <c r="H149" s="23" t="str">
        <f>IF(Eksplikatsioon!K150=0,"",Eksplikatsioon!K150)</f>
        <v>Politsei- ja Piirivalveamet</v>
      </c>
      <c r="I149" s="23" t="str">
        <f>IF(Eksplikatsioon!L150=0,"",Eksplikatsioon!L150)</f>
        <v>VILJANDIPARGI_03</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03</v>
      </c>
      <c r="B150" s="60">
        <f>IF(Eksplikatsioon!B151=0,"",Eksplikatsioon!B151)</f>
        <v>322</v>
      </c>
      <c r="C150" s="23" t="str">
        <f>IF(Eksplikatsioon!C151=0,"",Eksplikatsioon!C151)</f>
        <v>ÜÜRITAV PIND</v>
      </c>
      <c r="D150" s="23" t="str">
        <f>IF(Eksplikatsioon!D151=0,"",Eksplikatsioon!D151)</f>
        <v>Kabinet/Büroo</v>
      </c>
      <c r="E150" s="58">
        <f>IF(Eksplikatsioon!F151=0,"",Eksplikatsioon!F151)</f>
        <v>15.8</v>
      </c>
      <c r="F150" s="23" t="str">
        <f>IF(Eksplikatsioon!H151=0,"",Eksplikatsioon!H151)</f>
        <v/>
      </c>
      <c r="G150" s="23" t="str">
        <f>IF(Eksplikatsioon!J151=0,"",Eksplikatsioon!J151)</f>
        <v>Ainukasutuses pind</v>
      </c>
      <c r="H150" s="23" t="str">
        <f>IF(Eksplikatsioon!K151=0,"",Eksplikatsioon!K151)</f>
        <v>Politsei- ja Piirivalveamet</v>
      </c>
      <c r="I150" s="23" t="str">
        <f>IF(Eksplikatsioon!L151=0,"",Eksplikatsioon!L151)</f>
        <v>VILJANDIPARGI_03</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03</v>
      </c>
      <c r="B151" s="60">
        <f>IF(Eksplikatsioon!B152=0,"",Eksplikatsioon!B152)</f>
        <v>323</v>
      </c>
      <c r="C151" s="23" t="str">
        <f>IF(Eksplikatsioon!C152=0,"",Eksplikatsioon!C152)</f>
        <v>ÜÜRITAV PIND</v>
      </c>
      <c r="D151" s="23" t="str">
        <f>IF(Eksplikatsioon!D152=0,"",Eksplikatsioon!D152)</f>
        <v>Koridor</v>
      </c>
      <c r="E151" s="58">
        <f>IF(Eksplikatsioon!F152=0,"",Eksplikatsioon!F152)</f>
        <v>1.4</v>
      </c>
      <c r="F151" s="23" t="str">
        <f>IF(Eksplikatsioon!H152=0,"",Eksplikatsioon!H152)</f>
        <v/>
      </c>
      <c r="G151" s="23" t="str">
        <f>IF(Eksplikatsioon!J152=0,"",Eksplikatsioon!J152)</f>
        <v>Ühiskasutuses korruse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03</v>
      </c>
      <c r="B152" s="60">
        <f>IF(Eksplikatsioon!B153=0,"",Eksplikatsioon!B153)</f>
        <v>324</v>
      </c>
      <c r="C152" s="23" t="str">
        <f>IF(Eksplikatsioon!C153=0,"",Eksplikatsioon!C153)</f>
        <v>ÜÜRITAV PIND</v>
      </c>
      <c r="D152" s="23" t="str">
        <f>IF(Eksplikatsioon!D153=0,"",Eksplikatsioon!D153)</f>
        <v>Kabinet/Büroo</v>
      </c>
      <c r="E152" s="58">
        <f>IF(Eksplikatsioon!F153=0,"",Eksplikatsioon!F153)</f>
        <v>16.399999999999999</v>
      </c>
      <c r="F152" s="23" t="str">
        <f>IF(Eksplikatsioon!H153=0,"",Eksplikatsioon!H153)</f>
        <v/>
      </c>
      <c r="G152" s="23" t="str">
        <f>IF(Eksplikatsioon!J153=0,"",Eksplikatsioon!J153)</f>
        <v>Ainukasutuses pind</v>
      </c>
      <c r="H152" s="23" t="str">
        <f>IF(Eksplikatsioon!K153=0,"",Eksplikatsioon!K153)</f>
        <v>Siseministeeriumi infotehnoloogia- ja arenduskeskus</v>
      </c>
      <c r="I152" s="23" t="str">
        <f>IF(Eksplikatsioon!L153=0,"",Eksplikatsioon!L153)</f>
        <v>VILJANDIPARGI_09</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03</v>
      </c>
      <c r="B153" s="60">
        <f>IF(Eksplikatsioon!B154=0,"",Eksplikatsioon!B154)</f>
        <v>325</v>
      </c>
      <c r="C153" s="23" t="str">
        <f>IF(Eksplikatsioon!C154=0,"",Eksplikatsioon!C154)</f>
        <v>ÜÜRITAV PIND</v>
      </c>
      <c r="D153" s="23" t="str">
        <f>IF(Eksplikatsioon!D154=0,"",Eksplikatsioon!D154)</f>
        <v>Hoiuruum/Ladu</v>
      </c>
      <c r="E153" s="58">
        <f>IF(Eksplikatsioon!F154=0,"",Eksplikatsioon!F154)</f>
        <v>6.1</v>
      </c>
      <c r="F153" s="23" t="str">
        <f>IF(Eksplikatsioon!H154=0,"",Eksplikatsioon!H154)</f>
        <v/>
      </c>
      <c r="G153" s="23" t="str">
        <f>IF(Eksplikatsioon!J154=0,"",Eksplikatsioon!J154)</f>
        <v>Ainukasutuses pind</v>
      </c>
      <c r="H153" s="23" t="str">
        <f>IF(Eksplikatsioon!K154=0,"",Eksplikatsioon!K154)</f>
        <v>Politsei- ja Piirivalveamet</v>
      </c>
      <c r="I153" s="23" t="str">
        <f>IF(Eksplikatsioon!L154=0,"",Eksplikatsioon!L154)</f>
        <v>VILJANDIPARGI_03</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03</v>
      </c>
      <c r="B154" s="60">
        <f>IF(Eksplikatsioon!B155=0,"",Eksplikatsioon!B155)</f>
        <v>326</v>
      </c>
      <c r="C154" s="23" t="str">
        <f>IF(Eksplikatsioon!C155=0,"",Eksplikatsioon!C155)</f>
        <v>ÜÜRITAV PIND</v>
      </c>
      <c r="D154" s="23" t="str">
        <f>IF(Eksplikatsioon!D155=0,"",Eksplikatsioon!D155)</f>
        <v>Hoiuruum/Ladu</v>
      </c>
      <c r="E154" s="58">
        <f>IF(Eksplikatsioon!F155=0,"",Eksplikatsioon!F155)</f>
        <v>6.3</v>
      </c>
      <c r="F154" s="23" t="str">
        <f>IF(Eksplikatsioon!H155=0,"",Eksplikatsioon!H155)</f>
        <v/>
      </c>
      <c r="G154" s="23" t="str">
        <f>IF(Eksplikatsioon!J155=0,"",Eksplikatsioon!J155)</f>
        <v>Ainukasutuses pind</v>
      </c>
      <c r="H154" s="23" t="str">
        <f>IF(Eksplikatsioon!K155=0,"",Eksplikatsioon!K155)</f>
        <v>Politsei- ja Piirivalveamet</v>
      </c>
      <c r="I154" s="23" t="str">
        <f>IF(Eksplikatsioon!L155=0,"",Eksplikatsioon!L155)</f>
        <v>VILJANDIPARGI_03</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03</v>
      </c>
      <c r="B155" s="60">
        <f>IF(Eksplikatsioon!B156=0,"",Eksplikatsioon!B156)</f>
        <v>327</v>
      </c>
      <c r="C155" s="23" t="str">
        <f>IF(Eksplikatsioon!C156=0,"",Eksplikatsioon!C156)</f>
        <v>ÜÜRITAV PIND</v>
      </c>
      <c r="D155" s="23" t="str">
        <f>IF(Eksplikatsioon!D156=0,"",Eksplikatsioon!D156)</f>
        <v>Hoiuruum/Ladu</v>
      </c>
      <c r="E155" s="58">
        <f>IF(Eksplikatsioon!F156=0,"",Eksplikatsioon!F156)</f>
        <v>6.3</v>
      </c>
      <c r="F155" s="23" t="str">
        <f>IF(Eksplikatsioon!H156=0,"",Eksplikatsioon!H156)</f>
        <v/>
      </c>
      <c r="G155" s="23" t="str">
        <f>IF(Eksplikatsioon!J156=0,"",Eksplikatsioon!J156)</f>
        <v>Ainukasutuses pind</v>
      </c>
      <c r="H155" s="23" t="str">
        <f>IF(Eksplikatsioon!K156=0,"",Eksplikatsioon!K156)</f>
        <v>Siseministeeriumi infotehnoloogia- ja arenduskeskus</v>
      </c>
      <c r="I155" s="23" t="str">
        <f>IF(Eksplikatsioon!L156=0,"",Eksplikatsioon!L156)</f>
        <v>VILJANDIPARGI_09</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03</v>
      </c>
      <c r="B156" s="60">
        <f>IF(Eksplikatsioon!B157=0,"",Eksplikatsioon!B157)</f>
        <v>328</v>
      </c>
      <c r="C156" s="23" t="str">
        <f>IF(Eksplikatsioon!C157=0,"",Eksplikatsioon!C157)</f>
        <v>ÜÜRITAV PIND</v>
      </c>
      <c r="D156" s="23" t="str">
        <f>IF(Eksplikatsioon!D157=0,"",Eksplikatsioon!D157)</f>
        <v>Koridor</v>
      </c>
      <c r="E156" s="58">
        <f>IF(Eksplikatsioon!F157=0,"",Eksplikatsioon!F157)</f>
        <v>7.5</v>
      </c>
      <c r="F156" s="23" t="str">
        <f>IF(Eksplikatsioon!H157=0,"",Eksplikatsioon!H157)</f>
        <v/>
      </c>
      <c r="G156" s="23" t="str">
        <f>IF(Eksplikatsioon!J157=0,"",Eksplikatsioon!J157)</f>
        <v>Ainukasutuses pind</v>
      </c>
      <c r="H156" s="23" t="str">
        <f>IF(Eksplikatsioon!K157=0,"",Eksplikatsioon!K157)</f>
        <v>Politsei- ja Piirivalveamet</v>
      </c>
      <c r="I156" s="23" t="str">
        <f>IF(Eksplikatsioon!L157=0,"",Eksplikatsioon!L157)</f>
        <v>VILJANDIPARGI_03</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03</v>
      </c>
      <c r="B157" s="60">
        <f>IF(Eksplikatsioon!B158=0,"",Eksplikatsioon!B158)</f>
        <v>329</v>
      </c>
      <c r="C157" s="23" t="str">
        <f>IF(Eksplikatsioon!C158=0,"",Eksplikatsioon!C158)</f>
        <v>ÜÜRITAV PIND</v>
      </c>
      <c r="D157" s="23" t="str">
        <f>IF(Eksplikatsioon!D158=0,"",Eksplikatsioon!D158)</f>
        <v>Hoiuruum/Ladu</v>
      </c>
      <c r="E157" s="58">
        <f>IF(Eksplikatsioon!F158=0,"",Eksplikatsioon!F158)</f>
        <v>7.6</v>
      </c>
      <c r="F157" s="23" t="str">
        <f>IF(Eksplikatsioon!H158=0,"",Eksplikatsioon!H158)</f>
        <v/>
      </c>
      <c r="G157" s="23" t="str">
        <f>IF(Eksplikatsioon!J158=0,"",Eksplikatsioon!J158)</f>
        <v>Ainukasutuses pind</v>
      </c>
      <c r="H157" s="23" t="str">
        <f>IF(Eksplikatsioon!K158=0,"",Eksplikatsioon!K158)</f>
        <v>Politsei- ja Piirivalveamet</v>
      </c>
      <c r="I157" s="23" t="str">
        <f>IF(Eksplikatsioon!L158=0,"",Eksplikatsioon!L158)</f>
        <v>VILJANDIPARGI_03</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04</v>
      </c>
      <c r="B158" s="60" t="str">
        <f>IF(Eksplikatsioon!B159=0,"",Eksplikatsioon!B159)</f>
        <v>400</v>
      </c>
      <c r="C158" s="23" t="str">
        <f>IF(Eksplikatsioon!C159=0,"",Eksplikatsioon!C159)</f>
        <v>VERTIKAALSETE ÜHENDUSTEEDE PIND</v>
      </c>
      <c r="D158" s="23" t="str">
        <f>IF(Eksplikatsioon!D159=0,"",Eksplikatsioon!D159)</f>
        <v>Trepp/Trepikoda</v>
      </c>
      <c r="E158" s="58">
        <f>IF(Eksplikatsioon!F159=0,"",Eksplikatsioon!F159)</f>
        <v>12.7</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04</v>
      </c>
      <c r="B159" s="60" t="str">
        <f>IF(Eksplikatsioon!B160=0,"",Eksplikatsioon!B160)</f>
        <v>401</v>
      </c>
      <c r="C159" s="23" t="str">
        <f>IF(Eksplikatsioon!C160=0,"",Eksplikatsioon!C160)</f>
        <v>TEHNOPIND</v>
      </c>
      <c r="D159" s="23" t="str">
        <f>IF(Eksplikatsioon!D160=0,"",Eksplikatsioon!D160)</f>
        <v>Vent ruum</v>
      </c>
      <c r="E159" s="58">
        <f>IF(Eksplikatsioon!F160=0,"",Eksplikatsioon!F160)</f>
        <v>132.69999999999999</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04</v>
      </c>
      <c r="B160" s="60" t="str">
        <f>IF(Eksplikatsioon!B161=0,"",Eksplikatsioon!B161)</f>
        <v>402</v>
      </c>
      <c r="C160" s="23" t="str">
        <f>IF(Eksplikatsioon!C161=0,"",Eksplikatsioon!C161)</f>
        <v>ÜÜRITAV PIND</v>
      </c>
      <c r="D160" s="23" t="str">
        <f>IF(Eksplikatsioon!D161=0,"",Eksplikatsioon!D161)</f>
        <v>Spordiruum/-saal</v>
      </c>
      <c r="E160" s="58">
        <f>IF(Eksplikatsioon!F161=0,"",Eksplikatsioon!F161)</f>
        <v>157.69999999999999</v>
      </c>
      <c r="F160" s="23" t="str">
        <f>IF(Eksplikatsioon!H161=0,"",Eksplikatsioon!H161)</f>
        <v/>
      </c>
      <c r="G160" s="23" t="str">
        <f>IF(Eksplikatsioon!J161=0,"",Eksplikatsioon!J161)</f>
        <v>Ainukasutuses pind</v>
      </c>
      <c r="H160" s="23" t="str">
        <f>IF(Eksplikatsioon!K161=0,"",Eksplikatsioon!K161)</f>
        <v>Politsei- ja Piirivalveamet</v>
      </c>
      <c r="I160" s="23" t="str">
        <f>IF(Eksplikatsioon!L161=0,"",Eksplikatsioon!L161)</f>
        <v>VILJANDIPARGI_03</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04</v>
      </c>
      <c r="B161" s="60" t="str">
        <f>IF(Eksplikatsioon!B162=0,"",Eksplikatsioon!B162)</f>
        <v>403</v>
      </c>
      <c r="C161" s="23" t="str">
        <f>IF(Eksplikatsioon!C162=0,"",Eksplikatsioon!C162)</f>
        <v>TEHNOPIND</v>
      </c>
      <c r="D161" s="23" t="str">
        <f>IF(Eksplikatsioon!D162=0,"",Eksplikatsioon!D162)</f>
        <v>Vent ruum</v>
      </c>
      <c r="E161" s="58">
        <f>IF(Eksplikatsioon!F162=0,"",Eksplikatsioon!F162)</f>
        <v>121.8</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Xqzz/YdX47JxeAUlTKYTYT8Nmz2Atrr33MII+FNyGtMuIX33ErqEbxtaZmcRPiupFI/OvOqckS2a06TEYKIGCA==" saltValue="4pmk5oZf0BZyUsto4H8szA=="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50" sqref="B50"/>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t="s">
        <v>9</v>
      </c>
    </row>
    <row r="6" spans="1:3" x14ac:dyDescent="0.25">
      <c r="A6" s="8" t="s">
        <v>10</v>
      </c>
      <c r="B6" s="49" t="s">
        <v>11</v>
      </c>
    </row>
    <row r="7" spans="1:3" x14ac:dyDescent="0.25">
      <c r="A7" s="8" t="s">
        <v>12</v>
      </c>
      <c r="B7" s="50">
        <v>42276</v>
      </c>
      <c r="C7" s="26"/>
    </row>
    <row r="11" spans="1:3" x14ac:dyDescent="0.25">
      <c r="A11" s="10" t="s">
        <v>13</v>
      </c>
      <c r="B11" s="10" t="s">
        <v>14</v>
      </c>
      <c r="C11" s="11"/>
    </row>
    <row r="12" spans="1:3" ht="18" x14ac:dyDescent="0.25">
      <c r="A12" s="11" t="s">
        <v>15</v>
      </c>
      <c r="B12" s="51">
        <f>Eksplikatsioon_summad!B4</f>
        <v>1342.7</v>
      </c>
      <c r="C12" s="11"/>
    </row>
    <row r="13" spans="1:3" ht="18" x14ac:dyDescent="0.25">
      <c r="A13" s="11" t="s">
        <v>16</v>
      </c>
      <c r="B13" s="51">
        <f>Eksplikatsioon_summad!B5</f>
        <v>2692.7000000000003</v>
      </c>
      <c r="C13" s="11"/>
    </row>
    <row r="14" spans="1:3" ht="18" x14ac:dyDescent="0.25">
      <c r="A14" s="11" t="s">
        <v>17</v>
      </c>
      <c r="B14" s="51">
        <f>Eksplikatsioon_summad!B6</f>
        <v>0</v>
      </c>
      <c r="C14" s="11"/>
    </row>
    <row r="15" spans="1:3" ht="18" x14ac:dyDescent="0.25">
      <c r="A15" s="11" t="s">
        <v>18</v>
      </c>
      <c r="B15" s="51">
        <f>Eksplikatsioon_summad!B7</f>
        <v>2338.2000000000007</v>
      </c>
      <c r="C15" s="11"/>
    </row>
    <row r="16" spans="1:3" ht="18" x14ac:dyDescent="0.25">
      <c r="A16" s="11" t="s">
        <v>19</v>
      </c>
      <c r="B16" s="54">
        <f>Eksplikatsioon_summad!B8</f>
        <v>3205.24</v>
      </c>
    </row>
    <row r="17" spans="1:2" ht="18" x14ac:dyDescent="0.25">
      <c r="A17" s="11" t="s">
        <v>20</v>
      </c>
      <c r="B17" s="54">
        <f>Eksplikatsioon_summad!B9</f>
        <v>4883.3</v>
      </c>
    </row>
    <row r="18" spans="1:2" ht="18" x14ac:dyDescent="0.25">
      <c r="A18" s="48" t="s">
        <v>21</v>
      </c>
      <c r="B18" s="54">
        <f>Eksplikatsioon_summad!B10</f>
        <v>8407.7999999999993</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Pargi tn 1, Viljandi linn, Viljandimaa</v>
      </c>
      <c r="C1" s="20"/>
      <c r="D1" s="20"/>
      <c r="E1" s="20"/>
      <c r="F1" s="20"/>
      <c r="G1" s="20"/>
      <c r="H1" s="20"/>
      <c r="I1" s="20"/>
      <c r="J1" s="20"/>
      <c r="K1" s="20"/>
      <c r="L1" s="20"/>
      <c r="M1" s="20"/>
      <c r="N1" s="20"/>
      <c r="O1" s="20"/>
      <c r="P1" s="20"/>
      <c r="Q1" s="20"/>
      <c r="R1" s="20"/>
      <c r="S1" s="20"/>
      <c r="T1" s="20"/>
      <c r="U1" s="20"/>
      <c r="V1" s="20"/>
      <c r="W1" s="20"/>
      <c r="X1" s="20"/>
      <c r="Y1" s="20"/>
      <c r="Z1" s="20"/>
      <c r="AA1" s="20"/>
      <c r="AC1" s="20" t="s">
        <v>22</v>
      </c>
    </row>
    <row r="3" spans="1:31" x14ac:dyDescent="0.25">
      <c r="A3" s="10" t="s">
        <v>23</v>
      </c>
    </row>
    <row r="4" spans="1:31" x14ac:dyDescent="0.25">
      <c r="A4" s="21" t="s">
        <v>24</v>
      </c>
      <c r="B4" s="56">
        <v>1342.7</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25</v>
      </c>
      <c r="B5" s="51">
        <f>SUMIF(A:A,"Korruse netopind (KNP):",B:B)</f>
        <v>2692.7000000000003</v>
      </c>
    </row>
    <row r="6" spans="1:31" x14ac:dyDescent="0.25">
      <c r="A6" s="21" t="s">
        <v>26</v>
      </c>
      <c r="B6" s="51">
        <f>SUMIF(A:A,"Korruse suletud netopind (KSNP):",B:B)</f>
        <v>0</v>
      </c>
    </row>
    <row r="7" spans="1:31" x14ac:dyDescent="0.25">
      <c r="A7" s="21" t="s">
        <v>27</v>
      </c>
      <c r="B7" s="51">
        <f>SUMIF(A:A,"Korruse üüritav pind (KÜP):",B:B)</f>
        <v>2338.2000000000007</v>
      </c>
    </row>
    <row r="8" spans="1:31" x14ac:dyDescent="0.25">
      <c r="A8" s="21" t="s">
        <v>28</v>
      </c>
      <c r="B8" s="51">
        <f>SUMIF(A:A,"Korruse kasulik pind (KKP):",B:B)</f>
        <v>3205.24</v>
      </c>
    </row>
    <row r="9" spans="1:31" x14ac:dyDescent="0.25">
      <c r="A9" s="21" t="s">
        <v>29</v>
      </c>
      <c r="B9" s="51">
        <f>SUMIF(A:A,"Korruse brutopind (KBP):",B:B)</f>
        <v>4883.3</v>
      </c>
    </row>
    <row r="10" spans="1:31" x14ac:dyDescent="0.25">
      <c r="A10" s="21" t="s">
        <v>30</v>
      </c>
      <c r="B10" s="56">
        <v>8407.7999999999993</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64.2</v>
      </c>
      <c r="AC14" s="23">
        <f>AC13</f>
        <v>0</v>
      </c>
    </row>
    <row r="15" spans="1:31" x14ac:dyDescent="0.25">
      <c r="A15" s="21" t="str">
        <f>IF(A14="","",Tabelid!D3)</f>
        <v>Korruse vertikaalsete ühendusteede pind (KÜTP):</v>
      </c>
      <c r="B15" s="51">
        <f>IF(A15="","",SUMIFS(Eksplikatsioon!F:F,Eksplikatsioon!A:A,AC15,Eksplikatsioon!C:C,Tabelid!E3))</f>
        <v>16.8</v>
      </c>
      <c r="D15" s="41"/>
      <c r="AC15" s="23">
        <f t="shared" ref="AC15:AC22" si="0">AC14</f>
        <v>0</v>
      </c>
    </row>
    <row r="16" spans="1:31" x14ac:dyDescent="0.25">
      <c r="A16" s="21" t="str">
        <f>IF(A15="","",Tabelid!D4)</f>
        <v>Korruse tehnopind (KTRP):</v>
      </c>
      <c r="B16" s="51">
        <f>IF(A16="","",SUMIFS(Eksplikatsioon!F:F,Eksplikatsioon!A:A,AC16,Eksplikatsioon!C:C,Tabelid!E4))</f>
        <v>0</v>
      </c>
      <c r="D16" s="41"/>
      <c r="AC16" s="23">
        <f t="shared" si="0"/>
        <v>0</v>
      </c>
    </row>
    <row r="17" spans="1:29" x14ac:dyDescent="0.25">
      <c r="A17" s="21" t="str">
        <f>IF(A16="","",Tabelid!D5)</f>
        <v>Korruse netopind (KNP):</v>
      </c>
      <c r="B17" s="51">
        <f>IF(A17="","",SUM(B14:B16)+B22)</f>
        <v>81</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82.1</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1337.8</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1074.1000000000001</v>
      </c>
      <c r="D24" s="41"/>
      <c r="AC24" s="23">
        <f>AC23</f>
        <v>1</v>
      </c>
    </row>
    <row r="25" spans="1:29" x14ac:dyDescent="0.25">
      <c r="A25" s="21" t="str">
        <f>IF(A24="","",Tabelid!D13)</f>
        <v>Korruse vertikaalsete ühendusteede pind (KÜTP):</v>
      </c>
      <c r="B25" s="51">
        <f>IF(A25="","",SUMIFS(Eksplikatsioon!F:F,Eksplikatsioon!A:A,AC25,Eksplikatsioon!C:C,Tabelid!E13))</f>
        <v>10.6</v>
      </c>
      <c r="D25" s="41"/>
      <c r="AC25" s="23">
        <f t="shared" ref="AC25:AC32" si="1">AC24</f>
        <v>1</v>
      </c>
    </row>
    <row r="26" spans="1:29" x14ac:dyDescent="0.25">
      <c r="A26" s="21" t="str">
        <f>IF(A25="","",Tabelid!D14)</f>
        <v>Korruse tehnopind (KTRP):</v>
      </c>
      <c r="B26" s="51">
        <f>IF(A26="","",SUMIFS(Eksplikatsioon!F:F,Eksplikatsioon!A:A,AC26,Eksplikatsioon!C:C,Tabelid!E14))</f>
        <v>16.099999999999998</v>
      </c>
      <c r="D26" s="41"/>
      <c r="AC26" s="23">
        <f t="shared" si="1"/>
        <v>1</v>
      </c>
    </row>
    <row r="27" spans="1:29" x14ac:dyDescent="0.25">
      <c r="A27" s="21" t="str">
        <f>IF(A26="","",Tabelid!D15)</f>
        <v>Korruse netopind (KNP):</v>
      </c>
      <c r="B27" s="51">
        <f>IF(A27="","",SUM(B24:B26)+B32)</f>
        <v>1100.8</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1184.74</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1342.7</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668.90000000000043</v>
      </c>
      <c r="AC34" s="23">
        <f>AC33</f>
        <v>2</v>
      </c>
    </row>
    <row r="35" spans="1:29" x14ac:dyDescent="0.25">
      <c r="A35" s="21" t="str">
        <f>IF(A34="","",Tabelid!D23)</f>
        <v>Korruse vertikaalsete ühendusteede pind (KÜTP):</v>
      </c>
      <c r="B35" s="51">
        <f>IF(A35="","",SUMIFS(Eksplikatsioon!F:F,Eksplikatsioon!A:A,AC35,Eksplikatsioon!C:C,Tabelid!E23))</f>
        <v>27.3</v>
      </c>
      <c r="AC35" s="23">
        <f t="shared" ref="AC35:AC42" si="2">AC34</f>
        <v>2</v>
      </c>
    </row>
    <row r="36" spans="1:29" x14ac:dyDescent="0.25">
      <c r="A36" s="21" t="str">
        <f>IF(A35="","",Tabelid!D24)</f>
        <v>Korruse tehnopind (KTRP):</v>
      </c>
      <c r="B36" s="51">
        <f>IF(A36="","",SUMIFS(Eksplikatsioon!F:F,Eksplikatsioon!A:A,AC36,Eksplikatsioon!C:C,Tabelid!E24))</f>
        <v>8.3000000000000007</v>
      </c>
      <c r="AC36" s="23">
        <f t="shared" si="2"/>
        <v>2</v>
      </c>
    </row>
    <row r="37" spans="1:29" x14ac:dyDescent="0.25">
      <c r="A37" s="21" t="str">
        <f>IF(A36="","",Tabelid!D25)</f>
        <v>Korruse netopind (KNP):</v>
      </c>
      <c r="B37" s="51">
        <f>IF(A37="","",SUM(B34:B36)+B42)</f>
        <v>704.50000000000034</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1093.7</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1252.5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373.29999999999995</v>
      </c>
      <c r="AC44" s="23">
        <f>AC43</f>
        <v>3</v>
      </c>
    </row>
    <row r="45" spans="1:29" x14ac:dyDescent="0.25">
      <c r="A45" s="21" t="str">
        <f>IF(A44="","",Tabelid!D33)</f>
        <v>Korruse vertikaalsete ühendusteede pind (KÜTP):</v>
      </c>
      <c r="B45" s="51">
        <f>IF(A45="","",SUMIFS(Eksplikatsioon!F:F,Eksplikatsioon!A:A,AC45,Eksplikatsioon!C:C,Tabelid!E33))</f>
        <v>8.1999999999999993</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381.49999999999994</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416.7</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473.6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157.69999999999999</v>
      </c>
      <c r="AC54" s="23">
        <f>AC53</f>
        <v>4</v>
      </c>
    </row>
    <row r="55" spans="1:29" x14ac:dyDescent="0.25">
      <c r="A55" s="21" t="str">
        <f>IF(A54="","",Tabelid!D43)</f>
        <v>Korruse vertikaalsete ühendusteede pind (KÜTP):</v>
      </c>
      <c r="B55" s="51">
        <f>IF(A55="","",SUMIFS(Eksplikatsioon!F:F,Eksplikatsioon!A:A,AC55,Eksplikatsioon!C:C,Tabelid!E43))</f>
        <v>12.7</v>
      </c>
      <c r="AC55" s="23">
        <f t="shared" ref="AC55:AC62" si="4">AC54</f>
        <v>4</v>
      </c>
    </row>
    <row r="56" spans="1:29" x14ac:dyDescent="0.25">
      <c r="A56" s="21" t="str">
        <f>IF(A55="","",Tabelid!D44)</f>
        <v>Korruse tehnopind (KTRP):</v>
      </c>
      <c r="B56" s="51">
        <f>IF(A56="","",SUMIFS(Eksplikatsioon!F:F,Eksplikatsioon!A:A,AC56,Eksplikatsioon!C:C,Tabelid!E44))</f>
        <v>254.5</v>
      </c>
      <c r="AC56" s="23">
        <f t="shared" si="4"/>
        <v>4</v>
      </c>
    </row>
    <row r="57" spans="1:29" x14ac:dyDescent="0.25">
      <c r="A57" s="21" t="str">
        <f>IF(A56="","",Tabelid!D45)</f>
        <v>Korruse netopind (KNP):</v>
      </c>
      <c r="B57" s="51">
        <f>IF(A57="","",SUM(B54:B56)+B62)</f>
        <v>424.9</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428</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476.7</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Q28" sqref="Q28"/>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Pargi tn 1, Viljandi linn, Viljandimaa</v>
      </c>
      <c r="H1" s="35"/>
    </row>
    <row r="2" spans="1:37" x14ac:dyDescent="0.25">
      <c r="O2" s="33" t="s">
        <v>31</v>
      </c>
      <c r="P2" s="33"/>
      <c r="Q2" s="33"/>
      <c r="R2" s="33"/>
      <c r="S2" s="33"/>
      <c r="T2" s="33"/>
      <c r="U2" s="33"/>
      <c r="V2" s="33"/>
      <c r="W2" s="33"/>
      <c r="X2" s="33"/>
      <c r="Y2" s="33"/>
      <c r="Z2" s="33"/>
      <c r="AA2" s="33"/>
      <c r="AB2" s="33"/>
      <c r="AC2" s="33"/>
      <c r="AD2" s="33"/>
      <c r="AE2" s="33"/>
      <c r="AF2" s="33"/>
      <c r="AG2" s="33"/>
    </row>
    <row r="3" spans="1:37" ht="43.5" customHeight="1" x14ac:dyDescent="0.25">
      <c r="A3" s="16" t="s">
        <v>32</v>
      </c>
      <c r="B3" s="17" t="s">
        <v>33</v>
      </c>
      <c r="C3" s="16" t="s">
        <v>34</v>
      </c>
      <c r="D3" s="16" t="s">
        <v>35</v>
      </c>
      <c r="E3" s="16" t="s">
        <v>36</v>
      </c>
      <c r="F3" s="52" t="s">
        <v>37</v>
      </c>
      <c r="G3" s="52" t="s">
        <v>38</v>
      </c>
      <c r="H3" s="16" t="s">
        <v>39</v>
      </c>
      <c r="I3" s="16" t="s">
        <v>40</v>
      </c>
      <c r="J3" s="66" t="s">
        <v>41</v>
      </c>
      <c r="K3" s="16" t="s">
        <v>42</v>
      </c>
      <c r="L3" s="16" t="s">
        <v>43</v>
      </c>
      <c r="M3" s="16" t="s">
        <v>44</v>
      </c>
      <c r="N3" s="16"/>
      <c r="O3" s="30" t="str">
        <f ca="1">IF(INDIRECT("'Lepingu lisa'!R"&amp;COLUMN()-10&amp;"C49",FALSE)="","",INDIRECT("'Lepingu lisa'!R"&amp;COLUMN()-12&amp;"C49",FALSE))</f>
        <v>Politsei- ja Piirivalveamet</v>
      </c>
      <c r="P3" s="30" t="str">
        <f t="shared" ref="P3:AG3" ca="1" si="0">IF(INDIRECT("'Lepingu lisa'!R"&amp;COLUMN()-10&amp;"C49",FALSE)="","",INDIRECT("'Lepingu lisa'!R"&amp;COLUMN()-12&amp;"C49",FALSE))</f>
        <v>Sotsiaalkindlustusamet</v>
      </c>
      <c r="Q3" s="30" t="str">
        <f t="shared" ca="1" si="0"/>
        <v>Siseministeeriumi infotehnoloogia- ja arenduskeskus</v>
      </c>
      <c r="R3" s="30" t="str">
        <f t="shared" ca="1" si="0"/>
        <v>Aktiivne vakantsus</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7</v>
      </c>
      <c r="B4" s="19" t="s">
        <v>45</v>
      </c>
      <c r="C4" s="18" t="s">
        <v>46</v>
      </c>
      <c r="D4" s="18" t="s">
        <v>47</v>
      </c>
      <c r="E4" s="18" t="s">
        <v>48</v>
      </c>
      <c r="F4" s="53">
        <v>38.799999999999997</v>
      </c>
      <c r="G4" s="53"/>
      <c r="H4" s="18"/>
      <c r="I4" s="11" t="str">
        <f>LEFT(Tabel1[[#This Row],[Ruumi tüüp (TALO Tüüpruumide nimestik)]],2)</f>
        <v>59</v>
      </c>
      <c r="J4" s="22" t="s">
        <v>49</v>
      </c>
      <c r="K4" s="18" t="s">
        <v>50</v>
      </c>
      <c r="L4" s="11" t="str">
        <f>IFERROR(VLOOKUP(Tabel1[[#This Row],[Üürnik]],'Lepingu lisa'!$AW$3:$AX$22,2,FALSE),"")</f>
        <v>VILJANDIPARGI_03</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x14ac:dyDescent="0.25">
      <c r="A5" s="18" t="s">
        <v>7</v>
      </c>
      <c r="B5" s="19" t="s">
        <v>51</v>
      </c>
      <c r="C5" s="18" t="s">
        <v>52</v>
      </c>
      <c r="D5" s="18" t="s">
        <v>53</v>
      </c>
      <c r="E5" s="18" t="s">
        <v>54</v>
      </c>
      <c r="F5" s="53">
        <v>5.3</v>
      </c>
      <c r="G5" s="53"/>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8" t="s">
        <v>7</v>
      </c>
      <c r="B6" s="19" t="s">
        <v>55</v>
      </c>
      <c r="C6" s="18" t="s">
        <v>52</v>
      </c>
      <c r="D6" s="18" t="s">
        <v>53</v>
      </c>
      <c r="E6" s="18" t="s">
        <v>54</v>
      </c>
      <c r="F6" s="53">
        <v>11.5</v>
      </c>
      <c r="G6" s="53"/>
      <c r="H6" s="18"/>
      <c r="I6" s="11" t="str">
        <f>LEFT(Tabel1[[#This Row],[Ruumi tüüp (TALO Tüüpruumide nimestik)]],2)</f>
        <v>92</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8" t="s">
        <v>7</v>
      </c>
      <c r="B7" s="19" t="s">
        <v>58</v>
      </c>
      <c r="C7" s="18" t="s">
        <v>46</v>
      </c>
      <c r="D7" s="18" t="s">
        <v>59</v>
      </c>
      <c r="E7" s="18" t="s">
        <v>60</v>
      </c>
      <c r="F7" s="53">
        <v>2.1</v>
      </c>
      <c r="G7" s="53"/>
      <c r="H7" s="18"/>
      <c r="I7" s="11" t="str">
        <f>LEFT(Tabel1[[#This Row],[Ruumi tüüp (TALO Tüüpruumide nimestik)]],2)</f>
        <v>23</v>
      </c>
      <c r="J7" s="22" t="s">
        <v>49</v>
      </c>
      <c r="K7" s="18" t="s">
        <v>50</v>
      </c>
      <c r="L7" s="11" t="str">
        <f>IFERROR(VLOOKUP(Tabel1[[#This Row],[Üürnik]],'Lepingu lisa'!$AW$3:$AX$22,2,FALSE),"")</f>
        <v>VILJANDIPARGI_03</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7</v>
      </c>
      <c r="B8" s="19" t="s">
        <v>61</v>
      </c>
      <c r="C8" s="18" t="s">
        <v>46</v>
      </c>
      <c r="D8" s="18" t="s">
        <v>56</v>
      </c>
      <c r="E8" s="18" t="s">
        <v>57</v>
      </c>
      <c r="F8" s="53">
        <v>2.8</v>
      </c>
      <c r="G8" s="53"/>
      <c r="H8" s="18"/>
      <c r="I8" s="11" t="str">
        <f>LEFT(Tabel1[[#This Row],[Ruumi tüüp (TALO Tüüpruumide nimestik)]],2)</f>
        <v>91</v>
      </c>
      <c r="J8" s="22" t="s">
        <v>49</v>
      </c>
      <c r="K8" s="18" t="s">
        <v>50</v>
      </c>
      <c r="L8" s="11" t="str">
        <f>IFERROR(VLOOKUP(Tabel1[[#This Row],[Üürnik]],'Lepingu lisa'!$AW$3:$AX$22,2,FALSE),"")</f>
        <v>VILJANDIPARGI_03</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7</v>
      </c>
      <c r="B9" s="19" t="s">
        <v>62</v>
      </c>
      <c r="C9" s="18" t="s">
        <v>46</v>
      </c>
      <c r="D9" s="18" t="s">
        <v>63</v>
      </c>
      <c r="E9" s="18" t="s">
        <v>64</v>
      </c>
      <c r="F9" s="53">
        <v>14.8</v>
      </c>
      <c r="G9" s="53"/>
      <c r="H9" s="18"/>
      <c r="I9" s="11" t="str">
        <f>LEFT(Tabel1[[#This Row],[Ruumi tüüp (TALO Tüüpruumide nimestik)]],2)</f>
        <v>72</v>
      </c>
      <c r="J9" s="22" t="s">
        <v>49</v>
      </c>
      <c r="K9" s="18" t="s">
        <v>50</v>
      </c>
      <c r="L9" s="11" t="str">
        <f>IFERROR(VLOOKUP(Tabel1[[#This Row],[Üürnik]],'Lepingu lisa'!$AW$3:$AX$22,2,FALSE),"")</f>
        <v>VILJANDIPARGI_03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7</v>
      </c>
      <c r="B10" s="19" t="s">
        <v>65</v>
      </c>
      <c r="C10" s="18" t="s">
        <v>46</v>
      </c>
      <c r="D10" s="18" t="s">
        <v>66</v>
      </c>
      <c r="E10" s="18" t="s">
        <v>67</v>
      </c>
      <c r="F10" s="53">
        <v>3.3</v>
      </c>
      <c r="G10" s="53"/>
      <c r="H10" s="18"/>
      <c r="I10" s="11" t="str">
        <f>LEFT(Tabel1[[#This Row],[Ruumi tüüp (TALO Tüüpruumide nimestik)]],2)</f>
        <v>74</v>
      </c>
      <c r="J10" s="22" t="s">
        <v>49</v>
      </c>
      <c r="K10" s="18" t="s">
        <v>50</v>
      </c>
      <c r="L10" s="11" t="str">
        <f>IFERROR(VLOOKUP(Tabel1[[#This Row],[Üürnik]],'Lepingu lisa'!$AW$3:$AX$22,2,FALSE),"")</f>
        <v>VILJANDIPARGI_03</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v>
      </c>
      <c r="B11" s="19" t="s">
        <v>68</v>
      </c>
      <c r="C11" s="18" t="s">
        <v>46</v>
      </c>
      <c r="D11" s="18" t="s">
        <v>69</v>
      </c>
      <c r="E11" s="18" t="s">
        <v>70</v>
      </c>
      <c r="F11" s="53">
        <v>2.4</v>
      </c>
      <c r="G11" s="53"/>
      <c r="H11" s="18"/>
      <c r="I11" s="11" t="str">
        <f>LEFT(Tabel1[[#This Row],[Ruumi tüüp (TALO Tüüpruumide nimestik)]],2)</f>
        <v>73</v>
      </c>
      <c r="J11" s="22" t="s">
        <v>49</v>
      </c>
      <c r="K11" s="18" t="s">
        <v>50</v>
      </c>
      <c r="L11" s="11" t="str">
        <f>IFERROR(VLOOKUP(Tabel1[[#This Row],[Üürnik]],'Lepingu lisa'!$AW$3:$AX$22,2,FALSE),"")</f>
        <v>VILJANDIPARGI_03</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71</v>
      </c>
      <c r="B12" s="19">
        <v>100</v>
      </c>
      <c r="C12" s="18" t="s">
        <v>46</v>
      </c>
      <c r="D12" s="18" t="s">
        <v>72</v>
      </c>
      <c r="E12" s="18" t="s">
        <v>73</v>
      </c>
      <c r="F12" s="53">
        <v>3.5</v>
      </c>
      <c r="G12" s="53"/>
      <c r="H12" s="18"/>
      <c r="I12" s="11" t="str">
        <f>LEFT(Tabel1[[#This Row],[Ruumi tüüp (TALO Tüüpruumide nimestik)]],2)</f>
        <v>83</v>
      </c>
      <c r="J12" s="22" t="s">
        <v>74</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71</v>
      </c>
      <c r="B13" s="19">
        <v>101</v>
      </c>
      <c r="C13" s="18" t="s">
        <v>46</v>
      </c>
      <c r="D13" s="18" t="s">
        <v>56</v>
      </c>
      <c r="E13" s="18" t="s">
        <v>57</v>
      </c>
      <c r="F13" s="53">
        <v>36.700000000000003</v>
      </c>
      <c r="G13" s="53"/>
      <c r="H13" s="18"/>
      <c r="I13" s="11" t="str">
        <f>LEFT(Tabel1[[#This Row],[Ruumi tüüp (TALO Tüüpruumide nimestik)]],2)</f>
        <v>91</v>
      </c>
      <c r="J13" s="22" t="s">
        <v>74</v>
      </c>
      <c r="K13" s="18"/>
      <c r="L13" s="11" t="str">
        <f>IFERROR(VLOOKUP(Tabel1[[#This Row],[Üürnik]],'Lepingu lisa'!$AW$3:$AX$22,2,FALSE),"")</f>
        <v/>
      </c>
      <c r="M13" s="11" t="str">
        <f>IFERROR(VLOOKUP(Tabel1[[#This Row],[Jaotus]],Tabelid!L:M,2,FALSE),"")</f>
        <v>BUILDING</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71</v>
      </c>
      <c r="B14" s="19" t="s">
        <v>75</v>
      </c>
      <c r="C14" s="18" t="s">
        <v>46</v>
      </c>
      <c r="D14" s="18" t="s">
        <v>56</v>
      </c>
      <c r="E14" s="18" t="s">
        <v>57</v>
      </c>
      <c r="F14" s="53">
        <v>31.4</v>
      </c>
      <c r="G14" s="53"/>
      <c r="H14" s="18"/>
      <c r="I14" s="11" t="str">
        <f>LEFT(Tabel1[[#This Row],[Ruumi tüüp (TALO Tüüpruumide nimestik)]],2)</f>
        <v>91</v>
      </c>
      <c r="J14" s="22" t="s">
        <v>74</v>
      </c>
      <c r="K14" s="18"/>
      <c r="L14" s="11" t="str">
        <f>IFERROR(VLOOKUP(Tabel1[[#This Row],[Üürnik]],'Lepingu lisa'!$AW$3:$AX$22,2,FALSE),"")</f>
        <v/>
      </c>
      <c r="M14" s="11" t="str">
        <f>IFERROR(VLOOKUP(Tabel1[[#This Row],[Jaotus]],Tabelid!L:M,2,FALSE),"")</f>
        <v>BUILDING</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71</v>
      </c>
      <c r="B15" s="19" t="s">
        <v>76</v>
      </c>
      <c r="C15" s="18" t="s">
        <v>46</v>
      </c>
      <c r="D15" s="18" t="s">
        <v>77</v>
      </c>
      <c r="E15" s="18" t="s">
        <v>78</v>
      </c>
      <c r="F15" s="53">
        <v>9.1999999999999993</v>
      </c>
      <c r="G15" s="53"/>
      <c r="H15" s="18"/>
      <c r="I15" s="11" t="str">
        <f>LEFT(Tabel1[[#This Row],[Ruumi tüüp (TALO Tüüpruumide nimestik)]],2)</f>
        <v>49</v>
      </c>
      <c r="J15" s="22" t="s">
        <v>49</v>
      </c>
      <c r="K15" s="18" t="s">
        <v>50</v>
      </c>
      <c r="L15" s="11" t="str">
        <f>IFERROR(VLOOKUP(Tabel1[[#This Row],[Üürnik]],'Lepingu lisa'!$AW$3:$AX$22,2,FALSE),"")</f>
        <v>VILJANDIPARGI_03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71</v>
      </c>
      <c r="B16" s="19">
        <v>102</v>
      </c>
      <c r="C16" s="18" t="s">
        <v>46</v>
      </c>
      <c r="D16" s="18" t="s">
        <v>56</v>
      </c>
      <c r="E16" s="18" t="s">
        <v>57</v>
      </c>
      <c r="F16" s="53">
        <v>22.9</v>
      </c>
      <c r="G16" s="53"/>
      <c r="H16" s="18"/>
      <c r="I16" s="11" t="str">
        <f>LEFT(Tabel1[[#This Row],[Ruumi tüüp (TALO Tüüpruumide nimestik)]],2)</f>
        <v>91</v>
      </c>
      <c r="J16" s="22" t="s">
        <v>79</v>
      </c>
      <c r="K16" s="18"/>
      <c r="L16" s="11" t="str">
        <f>IFERROR(VLOOKUP(Tabel1[[#This Row],[Üürnik]],'Lepingu lisa'!$AW$3:$AX$22,2,FALSE),"")</f>
        <v/>
      </c>
      <c r="M16" s="11" t="str">
        <f>IFERROR(VLOOKUP(Tabel1[[#This Row],[Jaotus]],Tabelid!L:M,2,FALSE),"")</f>
        <v>FLOOR</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71</v>
      </c>
      <c r="B17" s="19">
        <v>103</v>
      </c>
      <c r="C17" s="18" t="s">
        <v>46</v>
      </c>
      <c r="D17" s="18" t="s">
        <v>56</v>
      </c>
      <c r="E17" s="18" t="s">
        <v>57</v>
      </c>
      <c r="F17" s="53">
        <v>47.3</v>
      </c>
      <c r="G17" s="53"/>
      <c r="H17" s="18"/>
      <c r="I17" s="11" t="str">
        <f>LEFT(Tabel1[[#This Row],[Ruumi tüüp (TALO Tüüpruumide nimestik)]],2)</f>
        <v>91</v>
      </c>
      <c r="J17" s="22" t="s">
        <v>49</v>
      </c>
      <c r="K17" s="18" t="s">
        <v>50</v>
      </c>
      <c r="L17" s="11" t="str">
        <f>IFERROR(VLOOKUP(Tabel1[[#This Row],[Üürnik]],'Lepingu lisa'!$AW$3:$AX$22,2,FALSE),"")</f>
        <v>VILJANDIPARGI_03</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71</v>
      </c>
      <c r="B18" s="19">
        <v>104</v>
      </c>
      <c r="C18" s="18" t="s">
        <v>46</v>
      </c>
      <c r="D18" s="18" t="s">
        <v>56</v>
      </c>
      <c r="E18" s="18" t="s">
        <v>57</v>
      </c>
      <c r="F18" s="53">
        <v>6.1</v>
      </c>
      <c r="G18" s="53"/>
      <c r="H18" s="18"/>
      <c r="I18" s="11" t="str">
        <f>LEFT(Tabel1[[#This Row],[Ruumi tüüp (TALO Tüüpruumide nimestik)]],2)</f>
        <v>91</v>
      </c>
      <c r="J18" s="22" t="s">
        <v>49</v>
      </c>
      <c r="K18" s="18" t="s">
        <v>50</v>
      </c>
      <c r="L18" s="11" t="str">
        <f>IFERROR(VLOOKUP(Tabel1[[#This Row],[Üürnik]],'Lepingu lisa'!$AW$3:$AX$22,2,FALSE),"")</f>
        <v>VILJANDIPARGI_03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71</v>
      </c>
      <c r="B19" s="19">
        <v>105</v>
      </c>
      <c r="C19" s="18" t="s">
        <v>46</v>
      </c>
      <c r="D19" s="18" t="s">
        <v>80</v>
      </c>
      <c r="E19" s="18" t="s">
        <v>81</v>
      </c>
      <c r="F19" s="53">
        <v>11.3</v>
      </c>
      <c r="G19" s="53"/>
      <c r="H19" s="18" t="s">
        <v>276</v>
      </c>
      <c r="I19" s="11" t="str">
        <f>LEFT(Tabel1[[#This Row],[Ruumi tüüp (TALO Tüüpruumide nimestik)]],2)</f>
        <v>21</v>
      </c>
      <c r="J19" s="22" t="s">
        <v>246</v>
      </c>
      <c r="K19" s="18"/>
      <c r="L19" s="11" t="str">
        <f>IFERROR(VLOOKUP(Tabel1[[#This Row],[Üürnik]],'Lepingu lisa'!$AW$3:$AX$22,2,FALSE),"")</f>
        <v/>
      </c>
      <c r="M19" s="11" t="str">
        <f>IFERROR(VLOOKUP(Tabel1[[#This Row],[Jaotus]],Tabelid!L:M,2,FALSE),"")</f>
        <v>MUU_OTHER</v>
      </c>
      <c r="N19" s="11"/>
      <c r="O19" s="34">
        <v>50</v>
      </c>
      <c r="P19" s="34">
        <v>50</v>
      </c>
      <c r="Q19" s="34">
        <v>0</v>
      </c>
      <c r="R19" s="34">
        <v>0</v>
      </c>
      <c r="S19" s="34"/>
      <c r="T19" s="34"/>
      <c r="U19" s="34"/>
      <c r="V19" s="34"/>
      <c r="W19" s="34"/>
      <c r="X19" s="34"/>
      <c r="Y19" s="34"/>
      <c r="Z19" s="34"/>
      <c r="AA19" s="34"/>
      <c r="AB19" s="34"/>
      <c r="AC19" s="34"/>
      <c r="AD19" s="34"/>
      <c r="AE19" s="34"/>
      <c r="AF19" s="34"/>
      <c r="AG19" s="34"/>
    </row>
    <row r="20" spans="1:33" x14ac:dyDescent="0.25">
      <c r="A20" s="18" t="s">
        <v>71</v>
      </c>
      <c r="B20" s="19" t="s">
        <v>82</v>
      </c>
      <c r="C20" s="18" t="s">
        <v>46</v>
      </c>
      <c r="D20" s="18" t="s">
        <v>80</v>
      </c>
      <c r="E20" s="18" t="s">
        <v>81</v>
      </c>
      <c r="F20" s="53">
        <v>7.6</v>
      </c>
      <c r="G20" s="53"/>
      <c r="H20" s="18"/>
      <c r="I20" s="11" t="str">
        <f>LEFT(Tabel1[[#This Row],[Ruumi tüüp (TALO Tüüpruumide nimestik)]],2)</f>
        <v>21</v>
      </c>
      <c r="J20" s="22" t="s">
        <v>49</v>
      </c>
      <c r="K20" s="18" t="s">
        <v>50</v>
      </c>
      <c r="L20" s="11" t="str">
        <f>IFERROR(VLOOKUP(Tabel1[[#This Row],[Üürnik]],'Lepingu lisa'!$AW$3:$AX$22,2,FALSE),"")</f>
        <v>VILJANDIPARGI_03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71</v>
      </c>
      <c r="B21" s="19">
        <v>106</v>
      </c>
      <c r="C21" s="18" t="s">
        <v>46</v>
      </c>
      <c r="D21" s="18" t="s">
        <v>80</v>
      </c>
      <c r="E21" s="18" t="s">
        <v>81</v>
      </c>
      <c r="F21" s="53">
        <v>10.4</v>
      </c>
      <c r="G21" s="53"/>
      <c r="H21" s="18"/>
      <c r="I21" s="11" t="str">
        <f>LEFT(Tabel1[[#This Row],[Ruumi tüüp (TALO Tüüpruumide nimestik)]],2)</f>
        <v>21</v>
      </c>
      <c r="J21" s="22" t="s">
        <v>49</v>
      </c>
      <c r="K21" s="18" t="s">
        <v>83</v>
      </c>
      <c r="L21" s="11" t="str">
        <f>IFERROR(VLOOKUP(Tabel1[[#This Row],[Üürnik]],'Lepingu lisa'!$AW$3:$AX$22,2,FALSE),"")</f>
        <v>VILJANDIPARGI_09</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71</v>
      </c>
      <c r="B22" s="19">
        <v>107</v>
      </c>
      <c r="C22" s="18" t="s">
        <v>46</v>
      </c>
      <c r="D22" s="18" t="s">
        <v>80</v>
      </c>
      <c r="E22" s="18" t="s">
        <v>81</v>
      </c>
      <c r="F22" s="53">
        <v>11.8</v>
      </c>
      <c r="G22" s="53"/>
      <c r="H22" s="18"/>
      <c r="I22" s="11" t="str">
        <f>LEFT(Tabel1[[#This Row],[Ruumi tüüp (TALO Tüüpruumide nimestik)]],2)</f>
        <v>21</v>
      </c>
      <c r="J22" s="22" t="s">
        <v>49</v>
      </c>
      <c r="K22" s="18" t="s">
        <v>50</v>
      </c>
      <c r="L22" s="11" t="str">
        <f>IFERROR(VLOOKUP(Tabel1[[#This Row],[Üürnik]],'Lepingu lisa'!$AW$3:$AX$22,2,FALSE),"")</f>
        <v>VILJANDIPARGI_03</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71</v>
      </c>
      <c r="B23" s="19">
        <v>108</v>
      </c>
      <c r="C23" s="18" t="s">
        <v>46</v>
      </c>
      <c r="D23" s="18" t="s">
        <v>80</v>
      </c>
      <c r="E23" s="18" t="s">
        <v>81</v>
      </c>
      <c r="F23" s="53">
        <v>11.2</v>
      </c>
      <c r="G23" s="53"/>
      <c r="H23" s="18"/>
      <c r="I23" s="11" t="str">
        <f>LEFT(Tabel1[[#This Row],[Ruumi tüüp (TALO Tüüpruumide nimestik)]],2)</f>
        <v>21</v>
      </c>
      <c r="J23" s="22" t="s">
        <v>49</v>
      </c>
      <c r="K23" s="18" t="s">
        <v>50</v>
      </c>
      <c r="L23" s="11" t="str">
        <f>IFERROR(VLOOKUP(Tabel1[[#This Row],[Üürnik]],'Lepingu lisa'!$AW$3:$AX$22,2,FALSE),"")</f>
        <v>VILJANDIPARGI_03</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71</v>
      </c>
      <c r="B24" s="19">
        <v>109</v>
      </c>
      <c r="C24" s="18" t="s">
        <v>46</v>
      </c>
      <c r="D24" s="18" t="s">
        <v>84</v>
      </c>
      <c r="E24" s="18" t="s">
        <v>48</v>
      </c>
      <c r="F24" s="53">
        <v>6.2</v>
      </c>
      <c r="G24" s="53"/>
      <c r="H24" s="18"/>
      <c r="I24" s="11" t="str">
        <f>LEFT(Tabel1[[#This Row],[Ruumi tüüp (TALO Tüüpruumide nimestik)]],2)</f>
        <v>59</v>
      </c>
      <c r="J24" s="22" t="s">
        <v>49</v>
      </c>
      <c r="K24" s="18" t="s">
        <v>50</v>
      </c>
      <c r="L24" s="11" t="str">
        <f>IFERROR(VLOOKUP(Tabel1[[#This Row],[Üürnik]],'Lepingu lisa'!$AW$3:$AX$22,2,FALSE),"")</f>
        <v>VILJANDIPARGI_03</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71</v>
      </c>
      <c r="B25" s="19">
        <v>110</v>
      </c>
      <c r="C25" s="18" t="s">
        <v>46</v>
      </c>
      <c r="D25" s="18" t="s">
        <v>84</v>
      </c>
      <c r="E25" s="18" t="s">
        <v>48</v>
      </c>
      <c r="F25" s="53">
        <v>11.8</v>
      </c>
      <c r="G25" s="53"/>
      <c r="H25" s="18"/>
      <c r="I25" s="11" t="str">
        <f>LEFT(Tabel1[[#This Row],[Ruumi tüüp (TALO Tüüpruumide nimestik)]],2)</f>
        <v>59</v>
      </c>
      <c r="J25" s="22" t="s">
        <v>49</v>
      </c>
      <c r="K25" s="18" t="s">
        <v>50</v>
      </c>
      <c r="L25" s="11" t="str">
        <f>IFERROR(VLOOKUP(Tabel1[[#This Row],[Üürnik]],'Lepingu lisa'!$AW$3:$AX$22,2,FALSE),"")</f>
        <v>VILJANDIPARGI_03</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71</v>
      </c>
      <c r="B26" s="19" t="s">
        <v>85</v>
      </c>
      <c r="C26" s="18" t="s">
        <v>46</v>
      </c>
      <c r="D26" s="18" t="s">
        <v>84</v>
      </c>
      <c r="E26" s="18" t="s">
        <v>48</v>
      </c>
      <c r="F26" s="53">
        <v>4.2</v>
      </c>
      <c r="G26" s="53"/>
      <c r="H26" s="18"/>
      <c r="I26" s="11" t="str">
        <f>LEFT(Tabel1[[#This Row],[Ruumi tüüp (TALO Tüüpruumide nimestik)]],2)</f>
        <v>59</v>
      </c>
      <c r="J26" s="22" t="s">
        <v>49</v>
      </c>
      <c r="K26" s="18" t="s">
        <v>50</v>
      </c>
      <c r="L26" s="11" t="str">
        <f>IFERROR(VLOOKUP(Tabel1[[#This Row],[Üürnik]],'Lepingu lisa'!$AW$3:$AX$22,2,FALSE),"")</f>
        <v>VILJANDIPARGI_03</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71</v>
      </c>
      <c r="B27" s="19">
        <v>111</v>
      </c>
      <c r="C27" s="18" t="s">
        <v>46</v>
      </c>
      <c r="D27" s="18" t="s">
        <v>69</v>
      </c>
      <c r="E27" s="18" t="s">
        <v>70</v>
      </c>
      <c r="F27" s="53">
        <v>1.8</v>
      </c>
      <c r="G27" s="53"/>
      <c r="H27" s="18"/>
      <c r="I27" s="11" t="str">
        <f>LEFT(Tabel1[[#This Row],[Ruumi tüüp (TALO Tüüpruumide nimestik)]],2)</f>
        <v>73</v>
      </c>
      <c r="J27" s="22" t="s">
        <v>49</v>
      </c>
      <c r="K27" s="18" t="s">
        <v>50</v>
      </c>
      <c r="L27" s="11" t="str">
        <f>IFERROR(VLOOKUP(Tabel1[[#This Row],[Üürnik]],'Lepingu lisa'!$AW$3:$AX$22,2,FALSE),"")</f>
        <v>VILJANDIPARGI_03</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71</v>
      </c>
      <c r="B28" s="19">
        <v>112</v>
      </c>
      <c r="C28" s="18" t="s">
        <v>46</v>
      </c>
      <c r="D28" s="18" t="s">
        <v>69</v>
      </c>
      <c r="E28" s="18" t="s">
        <v>70</v>
      </c>
      <c r="F28" s="53">
        <v>3.6</v>
      </c>
      <c r="G28" s="53"/>
      <c r="H28" s="18"/>
      <c r="I28" s="11" t="str">
        <f>LEFT(Tabel1[[#This Row],[Ruumi tüüp (TALO Tüüpruumide nimestik)]],2)</f>
        <v>73</v>
      </c>
      <c r="J28" s="22" t="s">
        <v>49</v>
      </c>
      <c r="K28" s="18" t="s">
        <v>50</v>
      </c>
      <c r="L28" s="11" t="str">
        <f>IFERROR(VLOOKUP(Tabel1[[#This Row],[Üürnik]],'Lepingu lisa'!$AW$3:$AX$22,2,FALSE),"")</f>
        <v>VILJANDIPARGI_03</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71</v>
      </c>
      <c r="B29" s="19">
        <v>113</v>
      </c>
      <c r="C29" s="18" t="s">
        <v>46</v>
      </c>
      <c r="D29" s="18" t="s">
        <v>69</v>
      </c>
      <c r="E29" s="18" t="s">
        <v>70</v>
      </c>
      <c r="F29" s="53">
        <v>2</v>
      </c>
      <c r="G29" s="53"/>
      <c r="H29" s="18"/>
      <c r="I29" s="11" t="str">
        <f>LEFT(Tabel1[[#This Row],[Ruumi tüüp (TALO Tüüpruumide nimestik)]],2)</f>
        <v>73</v>
      </c>
      <c r="J29" s="22" t="s">
        <v>49</v>
      </c>
      <c r="K29" s="18" t="s">
        <v>50</v>
      </c>
      <c r="L29" s="11" t="str">
        <f>IFERROR(VLOOKUP(Tabel1[[#This Row],[Üürnik]],'Lepingu lisa'!$AW$3:$AX$22,2,FALSE),"")</f>
        <v>VILJANDIPARGI_03</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71</v>
      </c>
      <c r="B30" s="19">
        <v>114</v>
      </c>
      <c r="C30" s="18" t="s">
        <v>46</v>
      </c>
      <c r="D30" s="18" t="s">
        <v>69</v>
      </c>
      <c r="E30" s="18" t="s">
        <v>70</v>
      </c>
      <c r="F30" s="53">
        <v>2</v>
      </c>
      <c r="G30" s="53"/>
      <c r="H30" s="18"/>
      <c r="I30" s="11" t="str">
        <f>LEFT(Tabel1[[#This Row],[Ruumi tüüp (TALO Tüüpruumide nimestik)]],2)</f>
        <v>73</v>
      </c>
      <c r="J30" s="22" t="s">
        <v>49</v>
      </c>
      <c r="K30" s="18" t="s">
        <v>50</v>
      </c>
      <c r="L30" s="11" t="str">
        <f>IFERROR(VLOOKUP(Tabel1[[#This Row],[Üürnik]],'Lepingu lisa'!$AW$3:$AX$22,2,FALSE),"")</f>
        <v>VILJANDIPARGI_03</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71</v>
      </c>
      <c r="B31" s="19">
        <v>115</v>
      </c>
      <c r="C31" s="18" t="s">
        <v>46</v>
      </c>
      <c r="D31" s="18" t="s">
        <v>69</v>
      </c>
      <c r="E31" s="18" t="s">
        <v>70</v>
      </c>
      <c r="F31" s="53">
        <v>1.9</v>
      </c>
      <c r="G31" s="53"/>
      <c r="H31" s="18"/>
      <c r="I31" s="11" t="str">
        <f>LEFT(Tabel1[[#This Row],[Ruumi tüüp (TALO Tüüpruumide nimestik)]],2)</f>
        <v>73</v>
      </c>
      <c r="J31" s="22" t="s">
        <v>49</v>
      </c>
      <c r="K31" s="18" t="s">
        <v>50</v>
      </c>
      <c r="L31" s="11" t="str">
        <f>IFERROR(VLOOKUP(Tabel1[[#This Row],[Üürnik]],'Lepingu lisa'!$AW$3:$AX$22,2,FALSE),"")</f>
        <v>VILJANDIPARGI_03</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71</v>
      </c>
      <c r="B32" s="19">
        <v>116</v>
      </c>
      <c r="C32" s="18" t="s">
        <v>86</v>
      </c>
      <c r="D32" s="18" t="s">
        <v>87</v>
      </c>
      <c r="E32" s="18" t="s">
        <v>88</v>
      </c>
      <c r="F32" s="53">
        <v>5</v>
      </c>
      <c r="G32" s="53"/>
      <c r="H32" s="18"/>
      <c r="I32" s="11" t="str">
        <f>LEFT(Tabel1[[#This Row],[Ruumi tüüp (TALO Tüüpruumide nimestik)]],2)</f>
        <v>97</v>
      </c>
      <c r="J32" s="22"/>
      <c r="K32" s="18"/>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71</v>
      </c>
      <c r="B33" s="19">
        <v>117</v>
      </c>
      <c r="C33" s="18" t="s">
        <v>46</v>
      </c>
      <c r="D33" s="18" t="s">
        <v>80</v>
      </c>
      <c r="E33" s="18" t="s">
        <v>81</v>
      </c>
      <c r="F33" s="53">
        <v>9.6</v>
      </c>
      <c r="G33" s="53"/>
      <c r="H33" s="18"/>
      <c r="I33" s="11" t="str">
        <f>LEFT(Tabel1[[#This Row],[Ruumi tüüp (TALO Tüüpruumide nimestik)]],2)</f>
        <v>21</v>
      </c>
      <c r="J33" s="22" t="s">
        <v>49</v>
      </c>
      <c r="K33" s="18" t="s">
        <v>50</v>
      </c>
      <c r="L33" s="11" t="str">
        <f>IFERROR(VLOOKUP(Tabel1[[#This Row],[Üürnik]],'Lepingu lisa'!$AW$3:$AX$22,2,FALSE),"")</f>
        <v>VILJANDIPARGI_03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71</v>
      </c>
      <c r="B34" s="19">
        <v>118</v>
      </c>
      <c r="C34" s="18" t="s">
        <v>86</v>
      </c>
      <c r="D34" s="18" t="s">
        <v>87</v>
      </c>
      <c r="E34" s="18" t="s">
        <v>88</v>
      </c>
      <c r="F34" s="53">
        <v>9.1999999999999993</v>
      </c>
      <c r="G34" s="53"/>
      <c r="H34" s="18"/>
      <c r="I34" s="11" t="str">
        <f>LEFT(Tabel1[[#This Row],[Ruumi tüüp (TALO Tüüpruumide nimestik)]],2)</f>
        <v>97</v>
      </c>
      <c r="J34" s="22"/>
      <c r="K34" s="18"/>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71</v>
      </c>
      <c r="B35" s="19" t="s">
        <v>89</v>
      </c>
      <c r="C35" s="18" t="s">
        <v>86</v>
      </c>
      <c r="D35" s="18" t="s">
        <v>87</v>
      </c>
      <c r="E35" s="18" t="s">
        <v>88</v>
      </c>
      <c r="F35" s="53">
        <v>1.9</v>
      </c>
      <c r="G35" s="53"/>
      <c r="H35" s="18"/>
      <c r="I35" s="11" t="str">
        <f>LEFT(Tabel1[[#This Row],[Ruumi tüüp (TALO Tüüpruumide nimestik)]],2)</f>
        <v>97</v>
      </c>
      <c r="J35" s="22"/>
      <c r="K35" s="18"/>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71</v>
      </c>
      <c r="B36" s="19">
        <v>119</v>
      </c>
      <c r="C36" s="18" t="s">
        <v>46</v>
      </c>
      <c r="D36" s="18" t="s">
        <v>90</v>
      </c>
      <c r="E36" s="18" t="s">
        <v>91</v>
      </c>
      <c r="F36" s="53">
        <v>34.6</v>
      </c>
      <c r="G36" s="53"/>
      <c r="H36" s="18"/>
      <c r="I36" s="11" t="str">
        <f>LEFT(Tabel1[[#This Row],[Ruumi tüüp (TALO Tüüpruumide nimestik)]],2)</f>
        <v>71</v>
      </c>
      <c r="J36" s="22" t="s">
        <v>49</v>
      </c>
      <c r="K36" s="18" t="s">
        <v>50</v>
      </c>
      <c r="L36" s="11" t="str">
        <f>IFERROR(VLOOKUP(Tabel1[[#This Row],[Üürnik]],'Lepingu lisa'!$AW$3:$AX$22,2,FALSE),"")</f>
        <v>VILJANDIPARGI_03</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71</v>
      </c>
      <c r="B37" s="19">
        <v>120</v>
      </c>
      <c r="C37" s="18" t="s">
        <v>46</v>
      </c>
      <c r="D37" s="18" t="s">
        <v>63</v>
      </c>
      <c r="E37" s="18" t="s">
        <v>64</v>
      </c>
      <c r="F37" s="53">
        <v>16.7</v>
      </c>
      <c r="G37" s="53"/>
      <c r="H37" s="18"/>
      <c r="I37" s="11" t="str">
        <f>LEFT(Tabel1[[#This Row],[Ruumi tüüp (TALO Tüüpruumide nimestik)]],2)</f>
        <v>72</v>
      </c>
      <c r="J37" s="22" t="s">
        <v>49</v>
      </c>
      <c r="K37" s="18" t="s">
        <v>50</v>
      </c>
      <c r="L37" s="11" t="str">
        <f>IFERROR(VLOOKUP(Tabel1[[#This Row],[Üürnik]],'Lepingu lisa'!$AW$3:$AX$22,2,FALSE),"")</f>
        <v>VILJANDIPARGI_03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71</v>
      </c>
      <c r="B38" s="19">
        <v>121</v>
      </c>
      <c r="C38" s="18" t="s">
        <v>46</v>
      </c>
      <c r="D38" s="18" t="s">
        <v>59</v>
      </c>
      <c r="E38" s="18" t="s">
        <v>60</v>
      </c>
      <c r="F38" s="53">
        <v>1.3</v>
      </c>
      <c r="G38" s="53"/>
      <c r="H38" s="18"/>
      <c r="I38" s="11" t="str">
        <f>LEFT(Tabel1[[#This Row],[Ruumi tüüp (TALO Tüüpruumide nimestik)]],2)</f>
        <v>23</v>
      </c>
      <c r="J38" s="22" t="s">
        <v>49</v>
      </c>
      <c r="K38" s="18" t="s">
        <v>50</v>
      </c>
      <c r="L38" s="11" t="str">
        <f>IFERROR(VLOOKUP(Tabel1[[#This Row],[Üürnik]],'Lepingu lisa'!$AW$3:$AX$22,2,FALSE),"")</f>
        <v>VILJANDIPARGI_03</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71</v>
      </c>
      <c r="B39" s="19" t="s">
        <v>92</v>
      </c>
      <c r="C39" s="18" t="s">
        <v>46</v>
      </c>
      <c r="D39" s="18" t="s">
        <v>69</v>
      </c>
      <c r="E39" s="18" t="s">
        <v>70</v>
      </c>
      <c r="F39" s="53">
        <v>1.5</v>
      </c>
      <c r="G39" s="53"/>
      <c r="H39" s="18"/>
      <c r="I39" s="11" t="str">
        <f>LEFT(Tabel1[[#This Row],[Ruumi tüüp (TALO Tüüpruumide nimestik)]],2)</f>
        <v>73</v>
      </c>
      <c r="J39" s="22" t="s">
        <v>49</v>
      </c>
      <c r="K39" s="18" t="s">
        <v>50</v>
      </c>
      <c r="L39" s="11" t="str">
        <f>IFERROR(VLOOKUP(Tabel1[[#This Row],[Üürnik]],'Lepingu lisa'!$AW$3:$AX$22,2,FALSE),"")</f>
        <v>VILJANDIPARGI_03</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71</v>
      </c>
      <c r="B40" s="19">
        <v>122</v>
      </c>
      <c r="C40" s="18" t="s">
        <v>46</v>
      </c>
      <c r="D40" s="18" t="s">
        <v>66</v>
      </c>
      <c r="E40" s="18" t="s">
        <v>67</v>
      </c>
      <c r="F40" s="53">
        <v>3.6</v>
      </c>
      <c r="G40" s="53"/>
      <c r="H40" s="18"/>
      <c r="I40" s="11" t="str">
        <f>LEFT(Tabel1[[#This Row],[Ruumi tüüp (TALO Tüüpruumide nimestik)]],2)</f>
        <v>74</v>
      </c>
      <c r="J40" s="22" t="s">
        <v>49</v>
      </c>
      <c r="K40" s="18" t="s">
        <v>50</v>
      </c>
      <c r="L40" s="11" t="str">
        <f>IFERROR(VLOOKUP(Tabel1[[#This Row],[Üürnik]],'Lepingu lisa'!$AW$3:$AX$22,2,FALSE),"")</f>
        <v>VILJANDIPARGI_03</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71</v>
      </c>
      <c r="B41" s="19">
        <v>123</v>
      </c>
      <c r="C41" s="18" t="s">
        <v>46</v>
      </c>
      <c r="D41" s="18" t="s">
        <v>56</v>
      </c>
      <c r="E41" s="18" t="s">
        <v>57</v>
      </c>
      <c r="F41" s="53">
        <v>20.6</v>
      </c>
      <c r="G41" s="53"/>
      <c r="H41" s="18"/>
      <c r="I41" s="11" t="str">
        <f>LEFT(Tabel1[[#This Row],[Ruumi tüüp (TALO Tüüpruumide nimestik)]],2)</f>
        <v>91</v>
      </c>
      <c r="J41" s="22" t="s">
        <v>49</v>
      </c>
      <c r="K41" s="18" t="s">
        <v>50</v>
      </c>
      <c r="L41" s="11" t="str">
        <f>IFERROR(VLOOKUP(Tabel1[[#This Row],[Üürnik]],'Lepingu lisa'!$AW$3:$AX$22,2,FALSE),"")</f>
        <v>VILJANDIPARGI_03</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71</v>
      </c>
      <c r="B42" s="19">
        <v>124</v>
      </c>
      <c r="C42" s="18" t="s">
        <v>46</v>
      </c>
      <c r="D42" s="18" t="s">
        <v>80</v>
      </c>
      <c r="E42" s="18" t="s">
        <v>81</v>
      </c>
      <c r="F42" s="53">
        <v>12.4</v>
      </c>
      <c r="G42" s="53"/>
      <c r="H42" s="18"/>
      <c r="I42" s="11" t="str">
        <f>LEFT(Tabel1[[#This Row],[Ruumi tüüp (TALO Tüüpruumide nimestik)]],2)</f>
        <v>21</v>
      </c>
      <c r="J42" s="22" t="s">
        <v>49</v>
      </c>
      <c r="K42" s="18" t="s">
        <v>50</v>
      </c>
      <c r="L42" s="11" t="str">
        <f>IFERROR(VLOOKUP(Tabel1[[#This Row],[Üürnik]],'Lepingu lisa'!$AW$3:$AX$22,2,FALSE),"")</f>
        <v>VILJANDIPARGI_03</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71</v>
      </c>
      <c r="B43" s="19">
        <v>125</v>
      </c>
      <c r="C43" s="18" t="s">
        <v>46</v>
      </c>
      <c r="D43" s="18" t="s">
        <v>93</v>
      </c>
      <c r="E43" s="18" t="s">
        <v>94</v>
      </c>
      <c r="F43" s="53">
        <v>15.5</v>
      </c>
      <c r="G43" s="53"/>
      <c r="H43" s="18"/>
      <c r="I43" s="11" t="str">
        <f>LEFT(Tabel1[[#This Row],[Ruumi tüüp (TALO Tüüpruumide nimestik)]],2)</f>
        <v>48</v>
      </c>
      <c r="J43" s="22" t="s">
        <v>49</v>
      </c>
      <c r="K43" s="18" t="s">
        <v>50</v>
      </c>
      <c r="L43" s="11" t="str">
        <f>IFERROR(VLOOKUP(Tabel1[[#This Row],[Üürnik]],'Lepingu lisa'!$AW$3:$AX$22,2,FALSE),"")</f>
        <v>VILJANDIPARGI_03</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71</v>
      </c>
      <c r="B44" s="19">
        <v>126</v>
      </c>
      <c r="C44" s="18" t="s">
        <v>52</v>
      </c>
      <c r="D44" s="18" t="s">
        <v>53</v>
      </c>
      <c r="E44" s="18" t="s">
        <v>54</v>
      </c>
      <c r="F44" s="53">
        <v>10.6</v>
      </c>
      <c r="G44" s="53"/>
      <c r="H44" s="18"/>
      <c r="I44" s="11" t="str">
        <f>LEFT(Tabel1[[#This Row],[Ruumi tüüp (TALO Tüüpruumide nimestik)]],2)</f>
        <v>92</v>
      </c>
      <c r="J44" s="22"/>
      <c r="K44" s="18"/>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71</v>
      </c>
      <c r="B45" s="19">
        <v>127</v>
      </c>
      <c r="C45" s="18" t="s">
        <v>46</v>
      </c>
      <c r="D45" s="18" t="s">
        <v>59</v>
      </c>
      <c r="E45" s="18" t="s">
        <v>60</v>
      </c>
      <c r="F45" s="53">
        <v>5.3</v>
      </c>
      <c r="G45" s="53"/>
      <c r="H45" s="18"/>
      <c r="I45" s="11" t="str">
        <f>LEFT(Tabel1[[#This Row],[Ruumi tüüp (TALO Tüüpruumide nimestik)]],2)</f>
        <v>23</v>
      </c>
      <c r="J45" s="22" t="s">
        <v>49</v>
      </c>
      <c r="K45" s="18" t="s">
        <v>50</v>
      </c>
      <c r="L45" s="11" t="str">
        <f>IFERROR(VLOOKUP(Tabel1[[#This Row],[Üürnik]],'Lepingu lisa'!$AW$3:$AX$22,2,FALSE),"")</f>
        <v>VILJANDIPARGI_03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71</v>
      </c>
      <c r="B46" s="19">
        <v>128</v>
      </c>
      <c r="C46" s="18" t="s">
        <v>46</v>
      </c>
      <c r="D46" s="18" t="s">
        <v>80</v>
      </c>
      <c r="E46" s="18" t="s">
        <v>81</v>
      </c>
      <c r="F46" s="53">
        <v>17.7</v>
      </c>
      <c r="G46" s="53"/>
      <c r="H46" s="18"/>
      <c r="I46" s="11" t="str">
        <f>LEFT(Tabel1[[#This Row],[Ruumi tüüp (TALO Tüüpruumide nimestik)]],2)</f>
        <v>21</v>
      </c>
      <c r="J46" s="22" t="s">
        <v>49</v>
      </c>
      <c r="K46" s="18" t="s">
        <v>50</v>
      </c>
      <c r="L46" s="11" t="str">
        <f>IFERROR(VLOOKUP(Tabel1[[#This Row],[Üürnik]],'Lepingu lisa'!$AW$3:$AX$22,2,FALSE),"")</f>
        <v>VILJANDIPARGI_03</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71</v>
      </c>
      <c r="B47" s="19">
        <v>129</v>
      </c>
      <c r="C47" s="18" t="s">
        <v>46</v>
      </c>
      <c r="D47" s="18" t="s">
        <v>56</v>
      </c>
      <c r="E47" s="18" t="s">
        <v>57</v>
      </c>
      <c r="F47" s="53">
        <v>1.4</v>
      </c>
      <c r="G47" s="53"/>
      <c r="H47" s="18"/>
      <c r="I47" s="11" t="str">
        <f>LEFT(Tabel1[[#This Row],[Ruumi tüüp (TALO Tüüpruumide nimestik)]],2)</f>
        <v>91</v>
      </c>
      <c r="J47" s="22" t="s">
        <v>49</v>
      </c>
      <c r="K47" s="18" t="s">
        <v>50</v>
      </c>
      <c r="L47" s="11" t="str">
        <f>IFERROR(VLOOKUP(Tabel1[[#This Row],[Üürnik]],'Lepingu lisa'!$AW$3:$AX$22,2,FALSE),"")</f>
        <v>VILJANDIPARGI_03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71</v>
      </c>
      <c r="B48" s="19">
        <v>130</v>
      </c>
      <c r="C48" s="18" t="s">
        <v>46</v>
      </c>
      <c r="D48" s="18" t="s">
        <v>80</v>
      </c>
      <c r="E48" s="18" t="s">
        <v>81</v>
      </c>
      <c r="F48" s="53">
        <v>15.3</v>
      </c>
      <c r="G48" s="53"/>
      <c r="H48" s="18"/>
      <c r="I48" s="11" t="str">
        <f>LEFT(Tabel1[[#This Row],[Ruumi tüüp (TALO Tüüpruumide nimestik)]],2)</f>
        <v>21</v>
      </c>
      <c r="J48" s="22" t="s">
        <v>49</v>
      </c>
      <c r="K48" s="18" t="s">
        <v>50</v>
      </c>
      <c r="L48" s="11" t="str">
        <f>IFERROR(VLOOKUP(Tabel1[[#This Row],[Üürnik]],'Lepingu lisa'!$AW$3:$AX$22,2,FALSE),"")</f>
        <v>VILJANDIPARGI_03</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71</v>
      </c>
      <c r="B49" s="19">
        <v>131</v>
      </c>
      <c r="C49" s="18" t="s">
        <v>46</v>
      </c>
      <c r="D49" s="18" t="s">
        <v>80</v>
      </c>
      <c r="E49" s="18" t="s">
        <v>81</v>
      </c>
      <c r="F49" s="53">
        <v>16.7</v>
      </c>
      <c r="G49" s="53"/>
      <c r="H49" s="18"/>
      <c r="I49" s="11" t="str">
        <f>LEFT(Tabel1[[#This Row],[Ruumi tüüp (TALO Tüüpruumide nimestik)]],2)</f>
        <v>21</v>
      </c>
      <c r="J49" s="22" t="s">
        <v>49</v>
      </c>
      <c r="K49" s="18" t="s">
        <v>50</v>
      </c>
      <c r="L49" s="11" t="str">
        <f>IFERROR(VLOOKUP(Tabel1[[#This Row],[Üürnik]],'Lepingu lisa'!$AW$3:$AX$22,2,FALSE),"")</f>
        <v>VILJANDIPARGI_03</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71</v>
      </c>
      <c r="B50" s="19">
        <v>132</v>
      </c>
      <c r="C50" s="18" t="s">
        <v>46</v>
      </c>
      <c r="D50" s="18" t="s">
        <v>56</v>
      </c>
      <c r="E50" s="18" t="s">
        <v>57</v>
      </c>
      <c r="F50" s="53">
        <v>1.5</v>
      </c>
      <c r="G50" s="53"/>
      <c r="H50" s="18"/>
      <c r="I50" s="11" t="str">
        <f>LEFT(Tabel1[[#This Row],[Ruumi tüüp (TALO Tüüpruumide nimestik)]],2)</f>
        <v>91</v>
      </c>
      <c r="J50" s="22" t="s">
        <v>49</v>
      </c>
      <c r="K50" s="18" t="s">
        <v>50</v>
      </c>
      <c r="L50" s="11" t="str">
        <f>IFERROR(VLOOKUP(Tabel1[[#This Row],[Üürnik]],'Lepingu lisa'!$AW$3:$AX$22,2,FALSE),"")</f>
        <v>VILJANDIPARGI_03</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71</v>
      </c>
      <c r="B51" s="19">
        <v>133</v>
      </c>
      <c r="C51" s="18" t="s">
        <v>46</v>
      </c>
      <c r="D51" s="18" t="s">
        <v>80</v>
      </c>
      <c r="E51" s="18" t="s">
        <v>81</v>
      </c>
      <c r="F51" s="53">
        <v>13.8</v>
      </c>
      <c r="G51" s="53"/>
      <c r="H51" s="18"/>
      <c r="I51" s="11" t="str">
        <f>LEFT(Tabel1[[#This Row],[Ruumi tüüp (TALO Tüüpruumide nimestik)]],2)</f>
        <v>21</v>
      </c>
      <c r="J51" s="22" t="s">
        <v>49</v>
      </c>
      <c r="K51" s="18" t="s">
        <v>50</v>
      </c>
      <c r="L51" s="11" t="str">
        <f>IFERROR(VLOOKUP(Tabel1[[#This Row],[Üürnik]],'Lepingu lisa'!$AW$3:$AX$22,2,FALSE),"")</f>
        <v>VILJANDIPARGI_03</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71</v>
      </c>
      <c r="B52" s="19">
        <v>134</v>
      </c>
      <c r="C52" s="18" t="s">
        <v>46</v>
      </c>
      <c r="D52" s="18" t="s">
        <v>95</v>
      </c>
      <c r="E52" s="18" t="s">
        <v>96</v>
      </c>
      <c r="F52" s="53">
        <v>5.2</v>
      </c>
      <c r="G52" s="53"/>
      <c r="H52" s="18"/>
      <c r="I52" s="11" t="str">
        <f>LEFT(Tabel1[[#This Row],[Ruumi tüüp (TALO Tüüpruumide nimestik)]],2)</f>
        <v>53</v>
      </c>
      <c r="J52" s="22" t="s">
        <v>49</v>
      </c>
      <c r="K52" s="18" t="s">
        <v>50</v>
      </c>
      <c r="L52" s="11" t="str">
        <f>IFERROR(VLOOKUP(Tabel1[[#This Row],[Üürnik]],'Lepingu lisa'!$AW$3:$AX$22,2,FALSE),"")</f>
        <v>VILJANDIPARGI_03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71</v>
      </c>
      <c r="B53" s="19">
        <v>136</v>
      </c>
      <c r="C53" s="18" t="s">
        <v>46</v>
      </c>
      <c r="D53" s="18" t="s">
        <v>93</v>
      </c>
      <c r="E53" s="18" t="s">
        <v>94</v>
      </c>
      <c r="F53" s="53">
        <v>12.5</v>
      </c>
      <c r="G53" s="53"/>
      <c r="H53" s="18"/>
      <c r="I53" s="11" t="str">
        <f>LEFT(Tabel1[[#This Row],[Ruumi tüüp (TALO Tüüpruumide nimestik)]],2)</f>
        <v>48</v>
      </c>
      <c r="J53" s="22" t="s">
        <v>49</v>
      </c>
      <c r="K53" s="18" t="s">
        <v>50</v>
      </c>
      <c r="L53" s="11" t="str">
        <f>IFERROR(VLOOKUP(Tabel1[[#This Row],[Üürnik]],'Lepingu lisa'!$AW$3:$AX$22,2,FALSE),"")</f>
        <v>VILJANDIPARGI_03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71</v>
      </c>
      <c r="B54" s="19">
        <v>137</v>
      </c>
      <c r="C54" s="18" t="s">
        <v>46</v>
      </c>
      <c r="D54" s="18" t="s">
        <v>80</v>
      </c>
      <c r="E54" s="18" t="s">
        <v>81</v>
      </c>
      <c r="F54" s="53">
        <v>8.5</v>
      </c>
      <c r="G54" s="53"/>
      <c r="H54" s="18"/>
      <c r="I54" s="11" t="str">
        <f>LEFT(Tabel1[[#This Row],[Ruumi tüüp (TALO Tüüpruumide nimestik)]],2)</f>
        <v>21</v>
      </c>
      <c r="J54" s="22" t="s">
        <v>49</v>
      </c>
      <c r="K54" s="18" t="s">
        <v>50</v>
      </c>
      <c r="L54" s="11" t="str">
        <f>IFERROR(VLOOKUP(Tabel1[[#This Row],[Üürnik]],'Lepingu lisa'!$AW$3:$AX$22,2,FALSE),"")</f>
        <v>VILJANDIPARGI_03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71</v>
      </c>
      <c r="B55" s="19">
        <v>140</v>
      </c>
      <c r="C55" s="18" t="s">
        <v>46</v>
      </c>
      <c r="D55" s="18" t="s">
        <v>69</v>
      </c>
      <c r="E55" s="18" t="s">
        <v>70</v>
      </c>
      <c r="F55" s="53">
        <v>4.0999999999999996</v>
      </c>
      <c r="G55" s="53"/>
      <c r="H55" s="18"/>
      <c r="I55" s="11" t="str">
        <f>LEFT(Tabel1[[#This Row],[Ruumi tüüp (TALO Tüüpruumide nimestik)]],2)</f>
        <v>73</v>
      </c>
      <c r="J55" s="22" t="s">
        <v>49</v>
      </c>
      <c r="K55" s="18" t="s">
        <v>50</v>
      </c>
      <c r="L55" s="11" t="str">
        <f>IFERROR(VLOOKUP(Tabel1[[#This Row],[Üürnik]],'Lepingu lisa'!$AW$3:$AX$22,2,FALSE),"")</f>
        <v>VILJANDIPARGI_03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71</v>
      </c>
      <c r="B56" s="19">
        <v>142</v>
      </c>
      <c r="C56" s="18" t="s">
        <v>46</v>
      </c>
      <c r="D56" s="18" t="s">
        <v>97</v>
      </c>
      <c r="E56" s="18" t="s">
        <v>57</v>
      </c>
      <c r="F56" s="53">
        <v>57</v>
      </c>
      <c r="G56" s="53"/>
      <c r="H56" s="18"/>
      <c r="I56" s="11" t="str">
        <f>LEFT(Tabel1[[#This Row],[Ruumi tüüp (TALO Tüüpruumide nimestik)]],2)</f>
        <v>91</v>
      </c>
      <c r="J56" s="22" t="s">
        <v>49</v>
      </c>
      <c r="K56" s="18" t="s">
        <v>50</v>
      </c>
      <c r="L56" s="11" t="str">
        <f>IFERROR(VLOOKUP(Tabel1[[#This Row],[Üürnik]],'Lepingu lisa'!$AW$3:$AX$22,2,FALSE),"")</f>
        <v>VILJANDIPARGI_03</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71</v>
      </c>
      <c r="B57" s="19">
        <v>143</v>
      </c>
      <c r="C57" s="18" t="s">
        <v>46</v>
      </c>
      <c r="D57" s="18" t="s">
        <v>98</v>
      </c>
      <c r="E57" s="18" t="s">
        <v>99</v>
      </c>
      <c r="F57" s="53">
        <v>312.10000000000002</v>
      </c>
      <c r="G57" s="53"/>
      <c r="H57" s="18"/>
      <c r="I57" s="11" t="str">
        <f>LEFT(Tabel1[[#This Row],[Ruumi tüüp (TALO Tüüpruumide nimestik)]],2)</f>
        <v>47</v>
      </c>
      <c r="J57" s="22" t="s">
        <v>49</v>
      </c>
      <c r="K57" s="18" t="s">
        <v>50</v>
      </c>
      <c r="L57" s="11" t="str">
        <f>IFERROR(VLOOKUP(Tabel1[[#This Row],[Üürnik]],'Lepingu lisa'!$AW$3:$AX$22,2,FALSE),"")</f>
        <v>VILJANDIPARGI_03</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71</v>
      </c>
      <c r="B58" s="19">
        <v>144</v>
      </c>
      <c r="C58" s="18" t="s">
        <v>46</v>
      </c>
      <c r="D58" s="18" t="s">
        <v>56</v>
      </c>
      <c r="E58" s="18" t="s">
        <v>57</v>
      </c>
      <c r="F58" s="53">
        <v>38.9</v>
      </c>
      <c r="G58" s="53"/>
      <c r="H58" s="18"/>
      <c r="I58" s="11" t="str">
        <f>LEFT(Tabel1[[#This Row],[Ruumi tüüp (TALO Tüüpruumide nimestik)]],2)</f>
        <v>91</v>
      </c>
      <c r="J58" s="22" t="s">
        <v>49</v>
      </c>
      <c r="K58" s="18" t="s">
        <v>50</v>
      </c>
      <c r="L58" s="11" t="str">
        <f>IFERROR(VLOOKUP(Tabel1[[#This Row],[Üürnik]],'Lepingu lisa'!$AW$3:$AX$22,2,FALSE),"")</f>
        <v>VILJANDIPARGI_03</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71</v>
      </c>
      <c r="B59" s="19">
        <v>145</v>
      </c>
      <c r="C59" s="18" t="s">
        <v>46</v>
      </c>
      <c r="D59" s="18" t="s">
        <v>72</v>
      </c>
      <c r="E59" s="18" t="s">
        <v>73</v>
      </c>
      <c r="F59" s="53">
        <v>3.1</v>
      </c>
      <c r="G59" s="53"/>
      <c r="H59" s="18"/>
      <c r="I59" s="11" t="str">
        <f>LEFT(Tabel1[[#This Row],[Ruumi tüüp (TALO Tüüpruumide nimestik)]],2)</f>
        <v>83</v>
      </c>
      <c r="J59" s="22" t="s">
        <v>49</v>
      </c>
      <c r="K59" s="18" t="s">
        <v>50</v>
      </c>
      <c r="L59" s="11" t="str">
        <f>IFERROR(VLOOKUP(Tabel1[[#This Row],[Üürnik]],'Lepingu lisa'!$AW$3:$AX$22,2,FALSE),"")</f>
        <v>VILJANDIPARGI_03</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71</v>
      </c>
      <c r="B60" s="19">
        <v>146</v>
      </c>
      <c r="C60" s="18" t="s">
        <v>46</v>
      </c>
      <c r="D60" s="18" t="s">
        <v>56</v>
      </c>
      <c r="E60" s="18" t="s">
        <v>57</v>
      </c>
      <c r="F60" s="53">
        <v>48.4</v>
      </c>
      <c r="G60" s="53"/>
      <c r="H60" s="18"/>
      <c r="I60" s="11" t="str">
        <f>LEFT(Tabel1[[#This Row],[Ruumi tüüp (TALO Tüüpruumide nimestik)]],2)</f>
        <v>91</v>
      </c>
      <c r="J60" s="22" t="s">
        <v>49</v>
      </c>
      <c r="K60" s="18" t="s">
        <v>50</v>
      </c>
      <c r="L60" s="11" t="str">
        <f>IFERROR(VLOOKUP(Tabel1[[#This Row],[Üürnik]],'Lepingu lisa'!$AW$3:$AX$22,2,FALSE),"")</f>
        <v>VILJANDIPARGI_03</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71</v>
      </c>
      <c r="B61" s="19">
        <v>147</v>
      </c>
      <c r="C61" s="18" t="s">
        <v>46</v>
      </c>
      <c r="D61" s="18" t="s">
        <v>77</v>
      </c>
      <c r="E61" s="18" t="s">
        <v>78</v>
      </c>
      <c r="F61" s="53">
        <v>15.8</v>
      </c>
      <c r="G61" s="53"/>
      <c r="H61" s="18"/>
      <c r="I61" s="11" t="str">
        <f>LEFT(Tabel1[[#This Row],[Ruumi tüüp (TALO Tüüpruumide nimestik)]],2)</f>
        <v>49</v>
      </c>
      <c r="J61" s="22" t="s">
        <v>49</v>
      </c>
      <c r="K61" s="18" t="s">
        <v>50</v>
      </c>
      <c r="L61" s="11" t="str">
        <f>IFERROR(VLOOKUP(Tabel1[[#This Row],[Üürnik]],'Lepingu lisa'!$AW$3:$AX$22,2,FALSE),"")</f>
        <v>VILJANDIPARGI_03</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71</v>
      </c>
      <c r="B62" s="19">
        <v>148</v>
      </c>
      <c r="C62" s="18" t="s">
        <v>46</v>
      </c>
      <c r="D62" s="18" t="s">
        <v>100</v>
      </c>
      <c r="E62" s="18" t="s">
        <v>57</v>
      </c>
      <c r="F62" s="53">
        <v>6.2</v>
      </c>
      <c r="G62" s="53"/>
      <c r="H62" s="18"/>
      <c r="I62" s="11" t="str">
        <f>LEFT(Tabel1[[#This Row],[Ruumi tüüp (TALO Tüüpruumide nimestik)]],2)</f>
        <v>91</v>
      </c>
      <c r="J62" s="22" t="s">
        <v>49</v>
      </c>
      <c r="K62" s="18" t="s">
        <v>50</v>
      </c>
      <c r="L62" s="11" t="str">
        <f>IFERROR(VLOOKUP(Tabel1[[#This Row],[Üürnik]],'Lepingu lisa'!$AW$3:$AX$22,2,FALSE),"")</f>
        <v>VILJANDIPARGI_03</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71</v>
      </c>
      <c r="B63" s="19">
        <v>149</v>
      </c>
      <c r="C63" s="18" t="s">
        <v>46</v>
      </c>
      <c r="D63" s="18" t="s">
        <v>100</v>
      </c>
      <c r="E63" s="18" t="s">
        <v>57</v>
      </c>
      <c r="F63" s="53">
        <v>6.2</v>
      </c>
      <c r="G63" s="53"/>
      <c r="H63" s="18"/>
      <c r="I63" s="11" t="str">
        <f>LEFT(Tabel1[[#This Row],[Ruumi tüüp (TALO Tüüpruumide nimestik)]],2)</f>
        <v>91</v>
      </c>
      <c r="J63" s="22" t="s">
        <v>49</v>
      </c>
      <c r="K63" s="18" t="s">
        <v>50</v>
      </c>
      <c r="L63" s="11" t="str">
        <f>IFERROR(VLOOKUP(Tabel1[[#This Row],[Üürnik]],'Lepingu lisa'!$AW$3:$AX$22,2,FALSE),"")</f>
        <v>VILJANDIPARGI_03</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71</v>
      </c>
      <c r="B64" s="19">
        <v>150</v>
      </c>
      <c r="C64" s="18" t="s">
        <v>46</v>
      </c>
      <c r="D64" s="18" t="s">
        <v>101</v>
      </c>
      <c r="E64" s="18" t="s">
        <v>102</v>
      </c>
      <c r="F64" s="53">
        <v>2.4</v>
      </c>
      <c r="G64" s="53"/>
      <c r="H64" s="18"/>
      <c r="I64" s="11" t="str">
        <f>LEFT(Tabel1[[#This Row],[Ruumi tüüp (TALO Tüüpruumide nimestik)]],2)</f>
        <v>86</v>
      </c>
      <c r="J64" s="22" t="s">
        <v>49</v>
      </c>
      <c r="K64" s="18" t="s">
        <v>50</v>
      </c>
      <c r="L64" s="11" t="str">
        <f>IFERROR(VLOOKUP(Tabel1[[#This Row],[Üürnik]],'Lepingu lisa'!$AW$3:$AX$22,2,FALSE),"")</f>
        <v>VILJANDIPARGI_03</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71</v>
      </c>
      <c r="B65" s="19">
        <v>151</v>
      </c>
      <c r="C65" s="18" t="s">
        <v>46</v>
      </c>
      <c r="D65" s="18" t="s">
        <v>100</v>
      </c>
      <c r="E65" s="18" t="s">
        <v>57</v>
      </c>
      <c r="F65" s="53">
        <v>6</v>
      </c>
      <c r="G65" s="53"/>
      <c r="H65" s="18"/>
      <c r="I65" s="11" t="str">
        <f>LEFT(Tabel1[[#This Row],[Ruumi tüüp (TALO Tüüpruumide nimestik)]],2)</f>
        <v>91</v>
      </c>
      <c r="J65" s="22" t="s">
        <v>49</v>
      </c>
      <c r="K65" s="18" t="s">
        <v>50</v>
      </c>
      <c r="L65" s="11" t="str">
        <f>IFERROR(VLOOKUP(Tabel1[[#This Row],[Üürnik]],'Lepingu lisa'!$AW$3:$AX$22,2,FALSE),"")</f>
        <v>VILJANDIPARGI_03</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71</v>
      </c>
      <c r="B66" s="19">
        <v>152</v>
      </c>
      <c r="C66" s="18" t="s">
        <v>46</v>
      </c>
      <c r="D66" s="18" t="s">
        <v>100</v>
      </c>
      <c r="E66" s="18" t="s">
        <v>57</v>
      </c>
      <c r="F66" s="53">
        <v>6.1</v>
      </c>
      <c r="G66" s="53"/>
      <c r="H66" s="18"/>
      <c r="I66" s="11" t="str">
        <f>LEFT(Tabel1[[#This Row],[Ruumi tüüp (TALO Tüüpruumide nimestik)]],2)</f>
        <v>91</v>
      </c>
      <c r="J66" s="22" t="s">
        <v>49</v>
      </c>
      <c r="K66" s="18" t="s">
        <v>50</v>
      </c>
      <c r="L66" s="11" t="str">
        <f>IFERROR(VLOOKUP(Tabel1[[#This Row],[Üürnik]],'Lepingu lisa'!$AW$3:$AX$22,2,FALSE),"")</f>
        <v>VILJANDIPARGI_03</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71</v>
      </c>
      <c r="B67" s="19">
        <v>153</v>
      </c>
      <c r="C67" s="18" t="s">
        <v>46</v>
      </c>
      <c r="D67" s="18" t="s">
        <v>103</v>
      </c>
      <c r="E67" s="18" t="s">
        <v>104</v>
      </c>
      <c r="F67" s="53">
        <v>3.5</v>
      </c>
      <c r="G67" s="53"/>
      <c r="H67" s="18"/>
      <c r="I67" s="11" t="str">
        <f>LEFT(Tabel1[[#This Row],[Ruumi tüüp (TALO Tüüpruumide nimestik)]],2)</f>
        <v>52</v>
      </c>
      <c r="J67" s="22" t="s">
        <v>49</v>
      </c>
      <c r="K67" s="18" t="s">
        <v>50</v>
      </c>
      <c r="L67" s="11" t="str">
        <f>IFERROR(VLOOKUP(Tabel1[[#This Row],[Üürnik]],'Lepingu lisa'!$AW$3:$AX$22,2,FALSE),"")</f>
        <v>VILJANDIPARGI_03</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71</v>
      </c>
      <c r="B68" s="19">
        <v>154</v>
      </c>
      <c r="C68" s="18" t="s">
        <v>46</v>
      </c>
      <c r="D68" s="18" t="s">
        <v>100</v>
      </c>
      <c r="E68" s="18" t="s">
        <v>57</v>
      </c>
      <c r="F68" s="53">
        <v>13.5</v>
      </c>
      <c r="G68" s="53"/>
      <c r="H68" s="18"/>
      <c r="I68" s="11" t="str">
        <f>LEFT(Tabel1[[#This Row],[Ruumi tüüp (TALO Tüüpruumide nimestik)]],2)</f>
        <v>91</v>
      </c>
      <c r="J68" s="22" t="s">
        <v>49</v>
      </c>
      <c r="K68" s="18" t="s">
        <v>50</v>
      </c>
      <c r="L68" s="11" t="str">
        <f>IFERROR(VLOOKUP(Tabel1[[#This Row],[Üürnik]],'Lepingu lisa'!$AW$3:$AX$22,2,FALSE),"")</f>
        <v>VILJANDIPARGI_03</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71</v>
      </c>
      <c r="B69" s="19">
        <v>155</v>
      </c>
      <c r="C69" s="18" t="s">
        <v>46</v>
      </c>
      <c r="D69" s="18" t="s">
        <v>100</v>
      </c>
      <c r="E69" s="18" t="s">
        <v>57</v>
      </c>
      <c r="F69" s="53">
        <v>13.5</v>
      </c>
      <c r="G69" s="53"/>
      <c r="H69" s="18"/>
      <c r="I69" s="11" t="str">
        <f>LEFT(Tabel1[[#This Row],[Ruumi tüüp (TALO Tüüpruumide nimestik)]],2)</f>
        <v>91</v>
      </c>
      <c r="J69" s="22" t="s">
        <v>49</v>
      </c>
      <c r="K69" s="18" t="s">
        <v>50</v>
      </c>
      <c r="L69" s="11" t="str">
        <f>IFERROR(VLOOKUP(Tabel1[[#This Row],[Üürnik]],'Lepingu lisa'!$AW$3:$AX$22,2,FALSE),"")</f>
        <v>VILJANDIPARGI_03</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71</v>
      </c>
      <c r="B70" s="19">
        <v>156</v>
      </c>
      <c r="C70" s="18" t="s">
        <v>46</v>
      </c>
      <c r="D70" s="18" t="s">
        <v>100</v>
      </c>
      <c r="E70" s="18" t="s">
        <v>57</v>
      </c>
      <c r="F70" s="53">
        <v>13.6</v>
      </c>
      <c r="G70" s="53"/>
      <c r="H70" s="18"/>
      <c r="I70" s="11" t="str">
        <f>LEFT(Tabel1[[#This Row],[Ruumi tüüp (TALO Tüüpruumide nimestik)]],2)</f>
        <v>91</v>
      </c>
      <c r="J70" s="22" t="s">
        <v>49</v>
      </c>
      <c r="K70" s="18" t="s">
        <v>50</v>
      </c>
      <c r="L70" s="11" t="str">
        <f>IFERROR(VLOOKUP(Tabel1[[#This Row],[Üürnik]],'Lepingu lisa'!$AW$3:$AX$22,2,FALSE),"")</f>
        <v>VILJANDIPARGI_03</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71</v>
      </c>
      <c r="B71" s="19">
        <v>157</v>
      </c>
      <c r="C71" s="18" t="s">
        <v>46</v>
      </c>
      <c r="D71" s="18" t="s">
        <v>100</v>
      </c>
      <c r="E71" s="18" t="s">
        <v>57</v>
      </c>
      <c r="F71" s="53">
        <v>13.6</v>
      </c>
      <c r="G71" s="53"/>
      <c r="H71" s="18"/>
      <c r="I71" s="11" t="str">
        <f>LEFT(Tabel1[[#This Row],[Ruumi tüüp (TALO Tüüpruumide nimestik)]],2)</f>
        <v>91</v>
      </c>
      <c r="J71" s="22" t="s">
        <v>49</v>
      </c>
      <c r="K71" s="18" t="s">
        <v>50</v>
      </c>
      <c r="L71" s="11" t="str">
        <f>IFERROR(VLOOKUP(Tabel1[[#This Row],[Üürnik]],'Lepingu lisa'!$AW$3:$AX$22,2,FALSE),"")</f>
        <v>VILJANDIPARGI_03</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71</v>
      </c>
      <c r="B72" s="19">
        <v>158</v>
      </c>
      <c r="C72" s="18" t="s">
        <v>46</v>
      </c>
      <c r="D72" s="18" t="s">
        <v>100</v>
      </c>
      <c r="E72" s="18" t="s">
        <v>57</v>
      </c>
      <c r="F72" s="53">
        <v>13.3</v>
      </c>
      <c r="G72" s="53"/>
      <c r="H72" s="18"/>
      <c r="I72" s="11" t="str">
        <f>LEFT(Tabel1[[#This Row],[Ruumi tüüp (TALO Tüüpruumide nimestik)]],2)</f>
        <v>91</v>
      </c>
      <c r="J72" s="22" t="s">
        <v>49</v>
      </c>
      <c r="K72" s="18" t="s">
        <v>50</v>
      </c>
      <c r="L72" s="11" t="str">
        <f>IFERROR(VLOOKUP(Tabel1[[#This Row],[Üürnik]],'Lepingu lisa'!$AW$3:$AX$22,2,FALSE),"")</f>
        <v>VILJANDIPARGI_03</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71</v>
      </c>
      <c r="B73" s="19">
        <v>159</v>
      </c>
      <c r="C73" s="18" t="s">
        <v>46</v>
      </c>
      <c r="D73" s="18" t="s">
        <v>90</v>
      </c>
      <c r="E73" s="18" t="s">
        <v>91</v>
      </c>
      <c r="F73" s="53">
        <v>9.6</v>
      </c>
      <c r="G73" s="53"/>
      <c r="H73" s="18"/>
      <c r="I73" s="11" t="str">
        <f>LEFT(Tabel1[[#This Row],[Ruumi tüüp (TALO Tüüpruumide nimestik)]],2)</f>
        <v>71</v>
      </c>
      <c r="J73" s="22" t="s">
        <v>49</v>
      </c>
      <c r="K73" s="18" t="s">
        <v>50</v>
      </c>
      <c r="L73" s="11" t="str">
        <f>IFERROR(VLOOKUP(Tabel1[[#This Row],[Üürnik]],'Lepingu lisa'!$AW$3:$AX$22,2,FALSE),"")</f>
        <v>VILJANDIPARGI_03</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71</v>
      </c>
      <c r="B74" s="19">
        <v>160</v>
      </c>
      <c r="C74" s="18" t="s">
        <v>46</v>
      </c>
      <c r="D74" s="18" t="s">
        <v>69</v>
      </c>
      <c r="E74" s="18" t="s">
        <v>70</v>
      </c>
      <c r="F74" s="53">
        <v>1.8</v>
      </c>
      <c r="G74" s="53"/>
      <c r="H74" s="18"/>
      <c r="I74" s="11" t="str">
        <f>LEFT(Tabel1[[#This Row],[Ruumi tüüp (TALO Tüüpruumide nimestik)]],2)</f>
        <v>73</v>
      </c>
      <c r="J74" s="22" t="s">
        <v>49</v>
      </c>
      <c r="K74" s="18" t="s">
        <v>50</v>
      </c>
      <c r="L74" s="11" t="str">
        <f>IFERROR(VLOOKUP(Tabel1[[#This Row],[Üürnik]],'Lepingu lisa'!$AW$3:$AX$22,2,FALSE),"")</f>
        <v>VILJANDIPARGI_03</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71</v>
      </c>
      <c r="B75" s="19">
        <v>161</v>
      </c>
      <c r="C75" s="18" t="s">
        <v>46</v>
      </c>
      <c r="D75" s="18" t="s">
        <v>69</v>
      </c>
      <c r="E75" s="18" t="s">
        <v>70</v>
      </c>
      <c r="F75" s="53">
        <v>1.9</v>
      </c>
      <c r="G75" s="53"/>
      <c r="H75" s="18"/>
      <c r="I75" s="11" t="str">
        <f>LEFT(Tabel1[[#This Row],[Ruumi tüüp (TALO Tüüpruumide nimestik)]],2)</f>
        <v>73</v>
      </c>
      <c r="J75" s="22" t="s">
        <v>49</v>
      </c>
      <c r="K75" s="18" t="s">
        <v>50</v>
      </c>
      <c r="L75" s="11" t="str">
        <f>IFERROR(VLOOKUP(Tabel1[[#This Row],[Üürnik]],'Lepingu lisa'!$AW$3:$AX$22,2,FALSE),"")</f>
        <v>VILJANDIPARGI_03</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71</v>
      </c>
      <c r="B76" s="19">
        <v>162</v>
      </c>
      <c r="C76" s="18" t="s">
        <v>46</v>
      </c>
      <c r="D76" s="18" t="s">
        <v>69</v>
      </c>
      <c r="E76" s="18" t="s">
        <v>70</v>
      </c>
      <c r="F76" s="53">
        <v>4.8</v>
      </c>
      <c r="G76" s="53"/>
      <c r="H76" s="18"/>
      <c r="I76" s="11" t="str">
        <f>LEFT(Tabel1[[#This Row],[Ruumi tüüp (TALO Tüüpruumide nimestik)]],2)</f>
        <v>73</v>
      </c>
      <c r="J76" s="22" t="s">
        <v>49</v>
      </c>
      <c r="K76" s="18" t="s">
        <v>50</v>
      </c>
      <c r="L76" s="11" t="str">
        <f>IFERROR(VLOOKUP(Tabel1[[#This Row],[Üürnik]],'Lepingu lisa'!$AW$3:$AX$22,2,FALSE),"")</f>
        <v>VILJANDIPARGI_03</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71</v>
      </c>
      <c r="B77" s="19">
        <v>163</v>
      </c>
      <c r="C77" s="18" t="s">
        <v>46</v>
      </c>
      <c r="D77" s="18" t="s">
        <v>90</v>
      </c>
      <c r="E77" s="18" t="s">
        <v>91</v>
      </c>
      <c r="F77" s="53">
        <v>9.6999999999999993</v>
      </c>
      <c r="G77" s="53"/>
      <c r="H77" s="18"/>
      <c r="I77" s="11" t="str">
        <f>LEFT(Tabel1[[#This Row],[Ruumi tüüp (TALO Tüüpruumide nimestik)]],2)</f>
        <v>71</v>
      </c>
      <c r="J77" s="22" t="s">
        <v>49</v>
      </c>
      <c r="K77" s="18" t="s">
        <v>50</v>
      </c>
      <c r="L77" s="11" t="str">
        <f>IFERROR(VLOOKUP(Tabel1[[#This Row],[Üürnik]],'Lepingu lisa'!$AW$3:$AX$22,2,FALSE),"")</f>
        <v>VILJANDIPARGI_03</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71</v>
      </c>
      <c r="B78" s="19">
        <v>164</v>
      </c>
      <c r="C78" s="18" t="s">
        <v>46</v>
      </c>
      <c r="D78" s="18" t="s">
        <v>80</v>
      </c>
      <c r="E78" s="18" t="s">
        <v>81</v>
      </c>
      <c r="F78" s="53">
        <v>12.4</v>
      </c>
      <c r="G78" s="53"/>
      <c r="H78" s="18"/>
      <c r="I78" s="11" t="str">
        <f>LEFT(Tabel1[[#This Row],[Ruumi tüüp (TALO Tüüpruumide nimestik)]],2)</f>
        <v>21</v>
      </c>
      <c r="J78" s="22" t="s">
        <v>49</v>
      </c>
      <c r="K78" s="18" t="s">
        <v>50</v>
      </c>
      <c r="L78" s="11" t="str">
        <f>IFERROR(VLOOKUP(Tabel1[[#This Row],[Üürnik]],'Lepingu lisa'!$AW$3:$AX$22,2,FALSE),"")</f>
        <v>VILJANDIPARGI_03</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105</v>
      </c>
      <c r="B79" s="19">
        <v>200</v>
      </c>
      <c r="C79" s="18" t="s">
        <v>46</v>
      </c>
      <c r="D79" s="18" t="s">
        <v>56</v>
      </c>
      <c r="E79" s="18" t="s">
        <v>57</v>
      </c>
      <c r="F79" s="53">
        <v>25.8</v>
      </c>
      <c r="G79" s="53"/>
      <c r="H79" s="18"/>
      <c r="I79" s="11" t="str">
        <f>LEFT(Tabel1[[#This Row],[Ruumi tüüp (TALO Tüüpruumide nimestik)]],2)</f>
        <v>91</v>
      </c>
      <c r="J79" s="22" t="s">
        <v>79</v>
      </c>
      <c r="K79" s="18"/>
      <c r="L79" s="11" t="str">
        <f>IFERROR(VLOOKUP(Tabel1[[#This Row],[Üürnik]],'Lepingu lisa'!$AW$3:$AX$22,2,FALSE),"")</f>
        <v/>
      </c>
      <c r="M79" s="11" t="str">
        <f>IFERROR(VLOOKUP(Tabel1[[#This Row],[Jaotus]],Tabelid!L:M,2,FALSE),"")</f>
        <v>FLOOR</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105</v>
      </c>
      <c r="B80" s="19" t="s">
        <v>106</v>
      </c>
      <c r="C80" s="18" t="s">
        <v>52</v>
      </c>
      <c r="D80" s="18" t="s">
        <v>53</v>
      </c>
      <c r="E80" s="18" t="s">
        <v>54</v>
      </c>
      <c r="F80" s="53">
        <v>11.8</v>
      </c>
      <c r="G80" s="53"/>
      <c r="H80" s="18"/>
      <c r="I80" s="11" t="str">
        <f>LEFT(Tabel1[[#This Row],[Ruumi tüüp (TALO Tüüpruumide nimestik)]],2)</f>
        <v>92</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105</v>
      </c>
      <c r="B81" s="19">
        <v>201</v>
      </c>
      <c r="C81" s="18" t="s">
        <v>46</v>
      </c>
      <c r="D81" s="18" t="s">
        <v>56</v>
      </c>
      <c r="E81" s="18" t="s">
        <v>57</v>
      </c>
      <c r="F81" s="53">
        <v>41.5</v>
      </c>
      <c r="G81" s="53"/>
      <c r="H81" s="18"/>
      <c r="I81" s="11" t="str">
        <f>LEFT(Tabel1[[#This Row],[Ruumi tüüp (TALO Tüüpruumide nimestik)]],2)</f>
        <v>91</v>
      </c>
      <c r="J81" s="22" t="s">
        <v>49</v>
      </c>
      <c r="K81" s="18" t="s">
        <v>50</v>
      </c>
      <c r="L81" s="11" t="str">
        <f>IFERROR(VLOOKUP(Tabel1[[#This Row],[Üürnik]],'Lepingu lisa'!$AW$3:$AX$22,2,FALSE),"")</f>
        <v>VILJANDIPARGI_03</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105</v>
      </c>
      <c r="B82" s="19">
        <v>202</v>
      </c>
      <c r="C82" s="18" t="s">
        <v>46</v>
      </c>
      <c r="D82" s="18" t="s">
        <v>56</v>
      </c>
      <c r="E82" s="18" t="s">
        <v>57</v>
      </c>
      <c r="F82" s="53">
        <v>4.3</v>
      </c>
      <c r="G82" s="53"/>
      <c r="H82" s="18"/>
      <c r="I82" s="11" t="str">
        <f>LEFT(Tabel1[[#This Row],[Ruumi tüüp (TALO Tüüpruumide nimestik)]],2)</f>
        <v>91</v>
      </c>
      <c r="J82" s="22" t="s">
        <v>49</v>
      </c>
      <c r="K82" s="18" t="s">
        <v>50</v>
      </c>
      <c r="L82" s="11" t="str">
        <f>IFERROR(VLOOKUP(Tabel1[[#This Row],[Üürnik]],'Lepingu lisa'!$AW$3:$AX$22,2,FALSE),"")</f>
        <v>VILJANDIPARGI_03</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105</v>
      </c>
      <c r="B83" s="19">
        <v>203</v>
      </c>
      <c r="C83" s="18" t="s">
        <v>46</v>
      </c>
      <c r="D83" s="18" t="s">
        <v>80</v>
      </c>
      <c r="E83" s="18" t="s">
        <v>81</v>
      </c>
      <c r="F83" s="53">
        <v>12.6</v>
      </c>
      <c r="G83" s="53"/>
      <c r="H83" s="18"/>
      <c r="I83" s="11" t="str">
        <f>LEFT(Tabel1[[#This Row],[Ruumi tüüp (TALO Tüüpruumide nimestik)]],2)</f>
        <v>21</v>
      </c>
      <c r="J83" s="22" t="s">
        <v>49</v>
      </c>
      <c r="K83" s="18" t="s">
        <v>50</v>
      </c>
      <c r="L83" s="11" t="str">
        <f>IFERROR(VLOOKUP(Tabel1[[#This Row],[Üürnik]],'Lepingu lisa'!$AW$3:$AX$22,2,FALSE),"")</f>
        <v>VILJANDIPARGI_03</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105</v>
      </c>
      <c r="B84" s="19">
        <v>204</v>
      </c>
      <c r="C84" s="18" t="s">
        <v>46</v>
      </c>
      <c r="D84" s="18" t="s">
        <v>80</v>
      </c>
      <c r="E84" s="18" t="s">
        <v>81</v>
      </c>
      <c r="F84" s="53">
        <v>11.1</v>
      </c>
      <c r="G84" s="53"/>
      <c r="H84" s="18"/>
      <c r="I84" s="11" t="str">
        <f>LEFT(Tabel1[[#This Row],[Ruumi tüüp (TALO Tüüpruumide nimestik)]],2)</f>
        <v>21</v>
      </c>
      <c r="J84" s="22" t="s">
        <v>49</v>
      </c>
      <c r="K84" s="18" t="s">
        <v>50</v>
      </c>
      <c r="L84" s="11" t="str">
        <f>IFERROR(VLOOKUP(Tabel1[[#This Row],[Üürnik]],'Lepingu lisa'!$AW$3:$AX$22,2,FALSE),"")</f>
        <v>VILJANDIPARGI_03</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105</v>
      </c>
      <c r="B85" s="19">
        <v>205</v>
      </c>
      <c r="C85" s="18" t="s">
        <v>46</v>
      </c>
      <c r="D85" s="18" t="s">
        <v>80</v>
      </c>
      <c r="E85" s="18" t="s">
        <v>81</v>
      </c>
      <c r="F85" s="53">
        <v>12.4</v>
      </c>
      <c r="G85" s="53"/>
      <c r="H85" s="18"/>
      <c r="I85" s="11" t="str">
        <f>LEFT(Tabel1[[#This Row],[Ruumi tüüp (TALO Tüüpruumide nimestik)]],2)</f>
        <v>21</v>
      </c>
      <c r="J85" s="22" t="s">
        <v>49</v>
      </c>
      <c r="K85" s="18" t="s">
        <v>50</v>
      </c>
      <c r="L85" s="11" t="str">
        <f>IFERROR(VLOOKUP(Tabel1[[#This Row],[Üürnik]],'Lepingu lisa'!$AW$3:$AX$22,2,FALSE),"")</f>
        <v>VILJANDIPARGI_03</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105</v>
      </c>
      <c r="B86" s="19">
        <v>206</v>
      </c>
      <c r="C86" s="18" t="s">
        <v>46</v>
      </c>
      <c r="D86" s="18" t="s">
        <v>80</v>
      </c>
      <c r="E86" s="18" t="s">
        <v>81</v>
      </c>
      <c r="F86" s="53">
        <v>12.1</v>
      </c>
      <c r="G86" s="53"/>
      <c r="H86" s="18"/>
      <c r="I86" s="11" t="str">
        <f>LEFT(Tabel1[[#This Row],[Ruumi tüüp (TALO Tüüpruumide nimestik)]],2)</f>
        <v>21</v>
      </c>
      <c r="J86" s="22" t="s">
        <v>49</v>
      </c>
      <c r="K86" s="18" t="s">
        <v>50</v>
      </c>
      <c r="L86" s="11" t="str">
        <f>IFERROR(VLOOKUP(Tabel1[[#This Row],[Üürnik]],'Lepingu lisa'!$AW$3:$AX$22,2,FALSE),"")</f>
        <v>VILJANDIPARGI_03</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105</v>
      </c>
      <c r="B87" s="19">
        <v>207</v>
      </c>
      <c r="C87" s="18" t="s">
        <v>46</v>
      </c>
      <c r="D87" s="18" t="s">
        <v>80</v>
      </c>
      <c r="E87" s="18" t="s">
        <v>81</v>
      </c>
      <c r="F87" s="53">
        <v>11.8</v>
      </c>
      <c r="G87" s="53"/>
      <c r="H87" s="18"/>
      <c r="I87" s="11" t="str">
        <f>LEFT(Tabel1[[#This Row],[Ruumi tüüp (TALO Tüüpruumide nimestik)]],2)</f>
        <v>21</v>
      </c>
      <c r="J87" s="22" t="s">
        <v>49</v>
      </c>
      <c r="K87" s="18" t="s">
        <v>50</v>
      </c>
      <c r="L87" s="11" t="str">
        <f>IFERROR(VLOOKUP(Tabel1[[#This Row],[Üürnik]],'Lepingu lisa'!$AW$3:$AX$22,2,FALSE),"")</f>
        <v>VILJANDIPARGI_03</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105</v>
      </c>
      <c r="B88" s="19">
        <v>208</v>
      </c>
      <c r="C88" s="18" t="s">
        <v>46</v>
      </c>
      <c r="D88" s="18" t="s">
        <v>107</v>
      </c>
      <c r="E88" s="18" t="s">
        <v>108</v>
      </c>
      <c r="F88" s="53">
        <v>39.700000000000003</v>
      </c>
      <c r="G88" s="53"/>
      <c r="H88" s="18"/>
      <c r="I88" s="11" t="str">
        <f>LEFT(Tabel1[[#This Row],[Ruumi tüüp (TALO Tüüpruumide nimestik)]],2)</f>
        <v>36</v>
      </c>
      <c r="J88" s="22" t="s">
        <v>49</v>
      </c>
      <c r="K88" s="18" t="s">
        <v>50</v>
      </c>
      <c r="L88" s="11" t="str">
        <f>IFERROR(VLOOKUP(Tabel1[[#This Row],[Üürnik]],'Lepingu lisa'!$AW$3:$AX$22,2,FALSE),"")</f>
        <v>VILJANDIPARGI_03</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105</v>
      </c>
      <c r="B89" s="19">
        <v>209</v>
      </c>
      <c r="C89" s="18" t="s">
        <v>46</v>
      </c>
      <c r="D89" s="18" t="s">
        <v>109</v>
      </c>
      <c r="E89" s="18" t="s">
        <v>110</v>
      </c>
      <c r="F89" s="53">
        <v>83.8</v>
      </c>
      <c r="G89" s="53"/>
      <c r="H89" s="18"/>
      <c r="I89" s="11" t="str">
        <f>LEFT(Tabel1[[#This Row],[Ruumi tüüp (TALO Tüüpruumide nimestik)]],2)</f>
        <v>34</v>
      </c>
      <c r="J89" s="22" t="s">
        <v>49</v>
      </c>
      <c r="K89" s="18" t="s">
        <v>50</v>
      </c>
      <c r="L89" s="11" t="str">
        <f>IFERROR(VLOOKUP(Tabel1[[#This Row],[Üürnik]],'Lepingu lisa'!$AW$3:$AX$22,2,FALSE),"")</f>
        <v>VILJANDIPARGI_03</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105</v>
      </c>
      <c r="B90" s="19">
        <v>210</v>
      </c>
      <c r="C90" s="18" t="s">
        <v>52</v>
      </c>
      <c r="D90" s="18" t="s">
        <v>53</v>
      </c>
      <c r="E90" s="18" t="s">
        <v>54</v>
      </c>
      <c r="F90" s="53">
        <v>15.5</v>
      </c>
      <c r="G90" s="53"/>
      <c r="H90" s="18"/>
      <c r="I90" s="11" t="str">
        <f>LEFT(Tabel1[[#This Row],[Ruumi tüüp (TALO Tüüpruumide nimestik)]],2)</f>
        <v>92</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105</v>
      </c>
      <c r="B91" s="19">
        <v>211</v>
      </c>
      <c r="C91" s="18" t="s">
        <v>46</v>
      </c>
      <c r="D91" s="18" t="s">
        <v>80</v>
      </c>
      <c r="E91" s="18" t="s">
        <v>81</v>
      </c>
      <c r="F91" s="53">
        <v>16.2</v>
      </c>
      <c r="G91" s="53"/>
      <c r="H91" s="18"/>
      <c r="I91" s="11" t="str">
        <f>LEFT(Tabel1[[#This Row],[Ruumi tüüp (TALO Tüüpruumide nimestik)]],2)</f>
        <v>21</v>
      </c>
      <c r="J91" s="22" t="s">
        <v>49</v>
      </c>
      <c r="K91" s="18" t="s">
        <v>50</v>
      </c>
      <c r="L91" s="11" t="str">
        <f>IFERROR(VLOOKUP(Tabel1[[#This Row],[Üürnik]],'Lepingu lisa'!$AW$3:$AX$22,2,FALSE),"")</f>
        <v>VILJANDIPARGI_03</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105</v>
      </c>
      <c r="B92" s="19">
        <v>212</v>
      </c>
      <c r="C92" s="18" t="s">
        <v>46</v>
      </c>
      <c r="D92" s="18" t="s">
        <v>80</v>
      </c>
      <c r="E92" s="18" t="s">
        <v>81</v>
      </c>
      <c r="F92" s="53">
        <v>17.5</v>
      </c>
      <c r="G92" s="53"/>
      <c r="H92" s="18"/>
      <c r="I92" s="11" t="str">
        <f>LEFT(Tabel1[[#This Row],[Ruumi tüüp (TALO Tüüpruumide nimestik)]],2)</f>
        <v>21</v>
      </c>
      <c r="J92" s="22" t="s">
        <v>49</v>
      </c>
      <c r="K92" s="18" t="s">
        <v>50</v>
      </c>
      <c r="L92" s="11" t="str">
        <f>IFERROR(VLOOKUP(Tabel1[[#This Row],[Üürnik]],'Lepingu lisa'!$AW$3:$AX$22,2,FALSE),"")</f>
        <v>VILJANDIPARGI_03</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105</v>
      </c>
      <c r="B93" s="19">
        <v>213</v>
      </c>
      <c r="C93" s="18" t="s">
        <v>46</v>
      </c>
      <c r="D93" s="18" t="s">
        <v>80</v>
      </c>
      <c r="E93" s="18" t="s">
        <v>81</v>
      </c>
      <c r="F93" s="53">
        <v>17.2</v>
      </c>
      <c r="G93" s="53"/>
      <c r="H93" s="18"/>
      <c r="I93" s="11" t="str">
        <f>LEFT(Tabel1[[#This Row],[Ruumi tüüp (TALO Tüüpruumide nimestik)]],2)</f>
        <v>21</v>
      </c>
      <c r="J93" s="22" t="s">
        <v>49</v>
      </c>
      <c r="K93" s="18" t="s">
        <v>50</v>
      </c>
      <c r="L93" s="11" t="str">
        <f>IFERROR(VLOOKUP(Tabel1[[#This Row],[Üürnik]],'Lepingu lisa'!$AW$3:$AX$22,2,FALSE),"")</f>
        <v>VILJANDIPARGI_03</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105</v>
      </c>
      <c r="B94" s="19">
        <v>214</v>
      </c>
      <c r="C94" s="18" t="s">
        <v>46</v>
      </c>
      <c r="D94" s="18" t="s">
        <v>80</v>
      </c>
      <c r="E94" s="18" t="s">
        <v>81</v>
      </c>
      <c r="F94" s="53">
        <v>16</v>
      </c>
      <c r="G94" s="53"/>
      <c r="H94" s="18"/>
      <c r="I94" s="11" t="str">
        <f>LEFT(Tabel1[[#This Row],[Ruumi tüüp (TALO Tüüpruumide nimestik)]],2)</f>
        <v>21</v>
      </c>
      <c r="J94" s="22" t="s">
        <v>49</v>
      </c>
      <c r="K94" s="18" t="s">
        <v>50</v>
      </c>
      <c r="L94" s="11" t="str">
        <f>IFERROR(VLOOKUP(Tabel1[[#This Row],[Üürnik]],'Lepingu lisa'!$AW$3:$AX$22,2,FALSE),"")</f>
        <v>VILJANDIPARGI_03</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105</v>
      </c>
      <c r="B95" s="19">
        <v>215</v>
      </c>
      <c r="C95" s="18" t="s">
        <v>46</v>
      </c>
      <c r="D95" s="18" t="s">
        <v>69</v>
      </c>
      <c r="E95" s="18" t="s">
        <v>70</v>
      </c>
      <c r="F95" s="53">
        <v>2.6</v>
      </c>
      <c r="G95" s="53"/>
      <c r="H95" s="18"/>
      <c r="I95" s="11" t="str">
        <f>LEFT(Tabel1[[#This Row],[Ruumi tüüp (TALO Tüüpruumide nimestik)]],2)</f>
        <v>73</v>
      </c>
      <c r="J95" s="22" t="s">
        <v>49</v>
      </c>
      <c r="K95" s="18" t="s">
        <v>50</v>
      </c>
      <c r="L95" s="11" t="str">
        <f>IFERROR(VLOOKUP(Tabel1[[#This Row],[Üürnik]],'Lepingu lisa'!$AW$3:$AX$22,2,FALSE),"")</f>
        <v>VILJANDIPARGI_03</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105</v>
      </c>
      <c r="B96" s="19">
        <v>216</v>
      </c>
      <c r="C96" s="18" t="s">
        <v>46</v>
      </c>
      <c r="D96" s="18" t="s">
        <v>69</v>
      </c>
      <c r="E96" s="18" t="s">
        <v>70</v>
      </c>
      <c r="F96" s="53">
        <v>1.6</v>
      </c>
      <c r="G96" s="53"/>
      <c r="H96" s="18"/>
      <c r="I96" s="11" t="str">
        <f>LEFT(Tabel1[[#This Row],[Ruumi tüüp (TALO Tüüpruumide nimestik)]],2)</f>
        <v>73</v>
      </c>
      <c r="J96" s="22" t="s">
        <v>49</v>
      </c>
      <c r="K96" s="18" t="s">
        <v>50</v>
      </c>
      <c r="L96" s="11" t="str">
        <f>IFERROR(VLOOKUP(Tabel1[[#This Row],[Üürnik]],'Lepingu lisa'!$AW$3:$AX$22,2,FALSE),"")</f>
        <v>VILJANDIPARGI_03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105</v>
      </c>
      <c r="B97" s="19">
        <v>217</v>
      </c>
      <c r="C97" s="18" t="s">
        <v>46</v>
      </c>
      <c r="D97" s="18" t="s">
        <v>69</v>
      </c>
      <c r="E97" s="18" t="s">
        <v>70</v>
      </c>
      <c r="F97" s="53">
        <v>2.1</v>
      </c>
      <c r="G97" s="53"/>
      <c r="H97" s="18"/>
      <c r="I97" s="11" t="str">
        <f>LEFT(Tabel1[[#This Row],[Ruumi tüüp (TALO Tüüpruumide nimestik)]],2)</f>
        <v>73</v>
      </c>
      <c r="J97" s="22" t="s">
        <v>49</v>
      </c>
      <c r="K97" s="18" t="s">
        <v>50</v>
      </c>
      <c r="L97" s="11" t="str">
        <f>IFERROR(VLOOKUP(Tabel1[[#This Row],[Üürnik]],'Lepingu lisa'!$AW$3:$AX$22,2,FALSE),"")</f>
        <v>VILJANDIPARGI_03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105</v>
      </c>
      <c r="B98" s="19">
        <v>218</v>
      </c>
      <c r="C98" s="18" t="s">
        <v>46</v>
      </c>
      <c r="D98" s="18" t="s">
        <v>69</v>
      </c>
      <c r="E98" s="18" t="s">
        <v>70</v>
      </c>
      <c r="F98" s="53">
        <v>2.1</v>
      </c>
      <c r="G98" s="53"/>
      <c r="H98" s="18"/>
      <c r="I98" s="11" t="str">
        <f>LEFT(Tabel1[[#This Row],[Ruumi tüüp (TALO Tüüpruumide nimestik)]],2)</f>
        <v>73</v>
      </c>
      <c r="J98" s="22" t="s">
        <v>49</v>
      </c>
      <c r="K98" s="18" t="s">
        <v>50</v>
      </c>
      <c r="L98" s="11" t="str">
        <f>IFERROR(VLOOKUP(Tabel1[[#This Row],[Üürnik]],'Lepingu lisa'!$AW$3:$AX$22,2,FALSE),"")</f>
        <v>VILJANDIPARGI_03</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105</v>
      </c>
      <c r="B99" s="19">
        <v>219</v>
      </c>
      <c r="C99" s="18" t="s">
        <v>46</v>
      </c>
      <c r="D99" s="18" t="s">
        <v>69</v>
      </c>
      <c r="E99" s="18" t="s">
        <v>70</v>
      </c>
      <c r="F99" s="53">
        <v>2.6</v>
      </c>
      <c r="G99" s="53"/>
      <c r="H99" s="18"/>
      <c r="I99" s="11" t="str">
        <f>LEFT(Tabel1[[#This Row],[Ruumi tüüp (TALO Tüüpruumide nimestik)]],2)</f>
        <v>73</v>
      </c>
      <c r="J99" s="22" t="s">
        <v>49</v>
      </c>
      <c r="K99" s="18" t="s">
        <v>50</v>
      </c>
      <c r="L99" s="11" t="str">
        <f>IFERROR(VLOOKUP(Tabel1[[#This Row],[Üürnik]],'Lepingu lisa'!$AW$3:$AX$22,2,FALSE),"")</f>
        <v>VILJANDIPARGI_03</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105</v>
      </c>
      <c r="B100" s="19">
        <v>220</v>
      </c>
      <c r="C100" s="18" t="s">
        <v>46</v>
      </c>
      <c r="D100" s="18" t="s">
        <v>80</v>
      </c>
      <c r="E100" s="18" t="s">
        <v>81</v>
      </c>
      <c r="F100" s="53">
        <v>11.6</v>
      </c>
      <c r="G100" s="53"/>
      <c r="H100" s="18"/>
      <c r="I100" s="11" t="str">
        <f>LEFT(Tabel1[[#This Row],[Ruumi tüüp (TALO Tüüpruumide nimestik)]],2)</f>
        <v>21</v>
      </c>
      <c r="J100" s="22" t="s">
        <v>49</v>
      </c>
      <c r="K100" s="18" t="s">
        <v>50</v>
      </c>
      <c r="L100" s="11" t="str">
        <f>IFERROR(VLOOKUP(Tabel1[[#This Row],[Üürnik]],'Lepingu lisa'!$AW$3:$AX$22,2,FALSE),"")</f>
        <v>VILJANDIPARGI_03</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105</v>
      </c>
      <c r="B101" s="19">
        <v>221</v>
      </c>
      <c r="C101" s="18" t="s">
        <v>46</v>
      </c>
      <c r="D101" s="18" t="s">
        <v>80</v>
      </c>
      <c r="E101" s="18" t="s">
        <v>81</v>
      </c>
      <c r="F101" s="53">
        <v>11.6</v>
      </c>
      <c r="G101" s="53"/>
      <c r="H101" s="18"/>
      <c r="I101" s="11" t="str">
        <f>LEFT(Tabel1[[#This Row],[Ruumi tüüp (TALO Tüüpruumide nimestik)]],2)</f>
        <v>21</v>
      </c>
      <c r="J101" s="22" t="s">
        <v>49</v>
      </c>
      <c r="K101" s="18" t="s">
        <v>50</v>
      </c>
      <c r="L101" s="11" t="str">
        <f>IFERROR(VLOOKUP(Tabel1[[#This Row],[Üürnik]],'Lepingu lisa'!$AW$3:$AX$22,2,FALSE),"")</f>
        <v>VILJANDIPARGI_03</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105</v>
      </c>
      <c r="B102" s="19">
        <v>222</v>
      </c>
      <c r="C102" s="18" t="s">
        <v>46</v>
      </c>
      <c r="D102" s="18" t="s">
        <v>80</v>
      </c>
      <c r="E102" s="18" t="s">
        <v>81</v>
      </c>
      <c r="F102" s="53">
        <v>16.2</v>
      </c>
      <c r="G102" s="53"/>
      <c r="H102" s="18"/>
      <c r="I102" s="11" t="str">
        <f>LEFT(Tabel1[[#This Row],[Ruumi tüüp (TALO Tüüpruumide nimestik)]],2)</f>
        <v>21</v>
      </c>
      <c r="J102" s="22" t="s">
        <v>49</v>
      </c>
      <c r="K102" s="18" t="s">
        <v>50</v>
      </c>
      <c r="L102" s="11" t="str">
        <f>IFERROR(VLOOKUP(Tabel1[[#This Row],[Üürnik]],'Lepingu lisa'!$AW$3:$AX$22,2,FALSE),"")</f>
        <v>VILJANDIPARGI_03</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105</v>
      </c>
      <c r="B103" s="19">
        <v>223</v>
      </c>
      <c r="C103" s="18" t="s">
        <v>46</v>
      </c>
      <c r="D103" s="18" t="s">
        <v>80</v>
      </c>
      <c r="E103" s="18" t="s">
        <v>81</v>
      </c>
      <c r="F103" s="53">
        <v>15.8</v>
      </c>
      <c r="G103" s="53"/>
      <c r="H103" s="18"/>
      <c r="I103" s="11" t="str">
        <f>LEFT(Tabel1[[#This Row],[Ruumi tüüp (TALO Tüüpruumide nimestik)]],2)</f>
        <v>21</v>
      </c>
      <c r="J103" s="22" t="s">
        <v>49</v>
      </c>
      <c r="K103" s="18" t="s">
        <v>50</v>
      </c>
      <c r="L103" s="11" t="str">
        <f>IFERROR(VLOOKUP(Tabel1[[#This Row],[Üürnik]],'Lepingu lisa'!$AW$3:$AX$22,2,FALSE),"")</f>
        <v>VILJANDIPARGI_03</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105</v>
      </c>
      <c r="B104" s="19">
        <v>224</v>
      </c>
      <c r="C104" s="18" t="s">
        <v>46</v>
      </c>
      <c r="D104" s="18" t="s">
        <v>80</v>
      </c>
      <c r="E104" s="18" t="s">
        <v>81</v>
      </c>
      <c r="F104" s="53">
        <v>16</v>
      </c>
      <c r="G104" s="53"/>
      <c r="H104" s="18"/>
      <c r="I104" s="11" t="str">
        <f>LEFT(Tabel1[[#This Row],[Ruumi tüüp (TALO Tüüpruumide nimestik)]],2)</f>
        <v>21</v>
      </c>
      <c r="J104" s="22" t="s">
        <v>49</v>
      </c>
      <c r="K104" s="18" t="s">
        <v>50</v>
      </c>
      <c r="L104" s="11" t="str">
        <f>IFERROR(VLOOKUP(Tabel1[[#This Row],[Üürnik]],'Lepingu lisa'!$AW$3:$AX$22,2,FALSE),"")</f>
        <v>VILJANDIPARGI_03</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105</v>
      </c>
      <c r="B105" s="19">
        <v>225</v>
      </c>
      <c r="C105" s="18" t="s">
        <v>46</v>
      </c>
      <c r="D105" s="18" t="s">
        <v>59</v>
      </c>
      <c r="E105" s="18" t="s">
        <v>60</v>
      </c>
      <c r="F105" s="53">
        <v>1.3</v>
      </c>
      <c r="G105" s="53"/>
      <c r="H105" s="18"/>
      <c r="I105" s="11" t="str">
        <f>LEFT(Tabel1[[#This Row],[Ruumi tüüp (TALO Tüüpruumide nimestik)]],2)</f>
        <v>23</v>
      </c>
      <c r="J105" s="22" t="s">
        <v>49</v>
      </c>
      <c r="K105" s="18" t="s">
        <v>50</v>
      </c>
      <c r="L105" s="11" t="str">
        <f>IFERROR(VLOOKUP(Tabel1[[#This Row],[Üürnik]],'Lepingu lisa'!$AW$3:$AX$22,2,FALSE),"")</f>
        <v>VILJANDIPARGI_03</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105</v>
      </c>
      <c r="B106" s="19">
        <v>226</v>
      </c>
      <c r="C106" s="18" t="s">
        <v>46</v>
      </c>
      <c r="D106" s="18" t="s">
        <v>80</v>
      </c>
      <c r="E106" s="18" t="s">
        <v>81</v>
      </c>
      <c r="F106" s="53">
        <v>16</v>
      </c>
      <c r="G106" s="53"/>
      <c r="H106" s="18"/>
      <c r="I106" s="11" t="str">
        <f>LEFT(Tabel1[[#This Row],[Ruumi tüüp (TALO Tüüpruumide nimestik)]],2)</f>
        <v>21</v>
      </c>
      <c r="J106" s="22" t="s">
        <v>49</v>
      </c>
      <c r="K106" s="18" t="s">
        <v>50</v>
      </c>
      <c r="L106" s="11" t="str">
        <f>IFERROR(VLOOKUP(Tabel1[[#This Row],[Üürnik]],'Lepingu lisa'!$AW$3:$AX$22,2,FALSE),"")</f>
        <v>VILJANDIPARGI_03</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105</v>
      </c>
      <c r="B107" s="19">
        <v>227</v>
      </c>
      <c r="C107" s="18" t="s">
        <v>46</v>
      </c>
      <c r="D107" s="18" t="s">
        <v>80</v>
      </c>
      <c r="E107" s="18" t="s">
        <v>81</v>
      </c>
      <c r="F107" s="53">
        <v>13.1</v>
      </c>
      <c r="G107" s="53"/>
      <c r="H107" s="18"/>
      <c r="I107" s="11" t="str">
        <f>LEFT(Tabel1[[#This Row],[Ruumi tüüp (TALO Tüüpruumide nimestik)]],2)</f>
        <v>21</v>
      </c>
      <c r="J107" s="22" t="s">
        <v>49</v>
      </c>
      <c r="K107" s="18" t="s">
        <v>50</v>
      </c>
      <c r="L107" s="11" t="str">
        <f>IFERROR(VLOOKUP(Tabel1[[#This Row],[Üürnik]],'Lepingu lisa'!$AW$3:$AX$22,2,FALSE),"")</f>
        <v>VILJANDIPARGI_03</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105</v>
      </c>
      <c r="B108" s="19">
        <v>228</v>
      </c>
      <c r="C108" s="18" t="s">
        <v>46</v>
      </c>
      <c r="D108" s="18" t="s">
        <v>80</v>
      </c>
      <c r="E108" s="18" t="s">
        <v>81</v>
      </c>
      <c r="F108" s="53">
        <v>12.6</v>
      </c>
      <c r="G108" s="53"/>
      <c r="H108" s="18"/>
      <c r="I108" s="11" t="str">
        <f>LEFT(Tabel1[[#This Row],[Ruumi tüüp (TALO Tüüpruumide nimestik)]],2)</f>
        <v>21</v>
      </c>
      <c r="J108" s="22" t="s">
        <v>49</v>
      </c>
      <c r="K108" s="18" t="s">
        <v>50</v>
      </c>
      <c r="L108" s="11" t="str">
        <f>IFERROR(VLOOKUP(Tabel1[[#This Row],[Üürnik]],'Lepingu lisa'!$AW$3:$AX$22,2,FALSE),"")</f>
        <v>VILJANDIPARGI_03</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105</v>
      </c>
      <c r="B109" s="19">
        <v>229</v>
      </c>
      <c r="C109" s="18" t="s">
        <v>46</v>
      </c>
      <c r="D109" s="18" t="s">
        <v>56</v>
      </c>
      <c r="E109" s="18" t="s">
        <v>57</v>
      </c>
      <c r="F109" s="53">
        <v>8.1</v>
      </c>
      <c r="G109" s="53"/>
      <c r="H109" s="18"/>
      <c r="I109" s="11" t="str">
        <f>LEFT(Tabel1[[#This Row],[Ruumi tüüp (TALO Tüüpruumide nimestik)]],2)</f>
        <v>91</v>
      </c>
      <c r="J109" s="22" t="s">
        <v>49</v>
      </c>
      <c r="K109" s="18" t="s">
        <v>50</v>
      </c>
      <c r="L109" s="11" t="str">
        <f>IFERROR(VLOOKUP(Tabel1[[#This Row],[Üürnik]],'Lepingu lisa'!$AW$3:$AX$22,2,FALSE),"")</f>
        <v>VILJANDIPARGI_03</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105</v>
      </c>
      <c r="B110" s="19">
        <v>230</v>
      </c>
      <c r="C110" s="18" t="s">
        <v>46</v>
      </c>
      <c r="D110" s="18" t="s">
        <v>59</v>
      </c>
      <c r="E110" s="18" t="s">
        <v>60</v>
      </c>
      <c r="F110" s="53">
        <v>4.4000000000000004</v>
      </c>
      <c r="G110" s="53"/>
      <c r="H110" s="18"/>
      <c r="I110" s="11" t="str">
        <f>LEFT(Tabel1[[#This Row],[Ruumi tüüp (TALO Tüüpruumide nimestik)]],2)</f>
        <v>23</v>
      </c>
      <c r="J110" s="22" t="s">
        <v>49</v>
      </c>
      <c r="K110" s="18" t="s">
        <v>50</v>
      </c>
      <c r="L110" s="11" t="str">
        <f>IFERROR(VLOOKUP(Tabel1[[#This Row],[Üürnik]],'Lepingu lisa'!$AW$3:$AX$22,2,FALSE),"")</f>
        <v>VILJANDIPARGI_03</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105</v>
      </c>
      <c r="B111" s="19">
        <v>231</v>
      </c>
      <c r="C111" s="18" t="s">
        <v>46</v>
      </c>
      <c r="D111" s="18" t="s">
        <v>56</v>
      </c>
      <c r="E111" s="18" t="s">
        <v>57</v>
      </c>
      <c r="F111" s="53">
        <v>69.5</v>
      </c>
      <c r="G111" s="53"/>
      <c r="H111" s="18"/>
      <c r="I111" s="11" t="str">
        <f>LEFT(Tabel1[[#This Row],[Ruumi tüüp (TALO Tüüpruumide nimestik)]],2)</f>
        <v>91</v>
      </c>
      <c r="J111" s="22" t="s">
        <v>49</v>
      </c>
      <c r="K111" s="18" t="s">
        <v>50</v>
      </c>
      <c r="L111" s="11" t="str">
        <f>IFERROR(VLOOKUP(Tabel1[[#This Row],[Üürnik]],'Lepingu lisa'!$AW$3:$AX$22,2,FALSE),"")</f>
        <v>VILJANDIPARGI_03</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105</v>
      </c>
      <c r="B112" s="19">
        <v>232</v>
      </c>
      <c r="C112" s="18" t="s">
        <v>46</v>
      </c>
      <c r="D112" s="18" t="s">
        <v>111</v>
      </c>
      <c r="E112" s="18" t="s">
        <v>78</v>
      </c>
      <c r="F112" s="53">
        <v>5.6</v>
      </c>
      <c r="G112" s="53"/>
      <c r="H112" s="18"/>
      <c r="I112" s="11" t="str">
        <f>LEFT(Tabel1[[#This Row],[Ruumi tüüp (TALO Tüüpruumide nimestik)]],2)</f>
        <v>49</v>
      </c>
      <c r="J112" s="22" t="s">
        <v>49</v>
      </c>
      <c r="K112" s="18" t="s">
        <v>50</v>
      </c>
      <c r="L112" s="11" t="str">
        <f>IFERROR(VLOOKUP(Tabel1[[#This Row],[Üürnik]],'Lepingu lisa'!$AW$3:$AX$22,2,FALSE),"")</f>
        <v>VILJANDIPARGI_03</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105</v>
      </c>
      <c r="B113" s="19">
        <v>233</v>
      </c>
      <c r="C113" s="18" t="s">
        <v>46</v>
      </c>
      <c r="D113" s="18" t="s">
        <v>111</v>
      </c>
      <c r="E113" s="18" t="s">
        <v>78</v>
      </c>
      <c r="F113" s="53">
        <v>5.6</v>
      </c>
      <c r="G113" s="53"/>
      <c r="H113" s="18"/>
      <c r="I113" s="11" t="str">
        <f>LEFT(Tabel1[[#This Row],[Ruumi tüüp (TALO Tüüpruumide nimestik)]],2)</f>
        <v>49</v>
      </c>
      <c r="J113" s="22" t="s">
        <v>49</v>
      </c>
      <c r="K113" s="18" t="s">
        <v>50</v>
      </c>
      <c r="L113" s="11" t="str">
        <f>IFERROR(VLOOKUP(Tabel1[[#This Row],[Üürnik]],'Lepingu lisa'!$AW$3:$AX$22,2,FALSE),"")</f>
        <v>VILJANDIPARGI_03</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105</v>
      </c>
      <c r="B114" s="19">
        <v>234</v>
      </c>
      <c r="C114" s="18" t="s">
        <v>46</v>
      </c>
      <c r="D114" s="18" t="s">
        <v>56</v>
      </c>
      <c r="E114" s="18" t="s">
        <v>57</v>
      </c>
      <c r="F114" s="53">
        <v>3.1</v>
      </c>
      <c r="G114" s="53"/>
      <c r="H114" s="18"/>
      <c r="I114" s="11" t="str">
        <f>LEFT(Tabel1[[#This Row],[Ruumi tüüp (TALO Tüüpruumide nimestik)]],2)</f>
        <v>91</v>
      </c>
      <c r="J114" s="22" t="s">
        <v>49</v>
      </c>
      <c r="K114" s="18" t="s">
        <v>50</v>
      </c>
      <c r="L114" s="11" t="str">
        <f>IFERROR(VLOOKUP(Tabel1[[#This Row],[Üürnik]],'Lepingu lisa'!$AW$3:$AX$22,2,FALSE),"")</f>
        <v>VILJANDIPARGI_03</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105</v>
      </c>
      <c r="B115" s="19">
        <v>235</v>
      </c>
      <c r="C115" s="18" t="s">
        <v>46</v>
      </c>
      <c r="D115" s="18" t="s">
        <v>69</v>
      </c>
      <c r="E115" s="18" t="s">
        <v>70</v>
      </c>
      <c r="F115" s="53">
        <v>4</v>
      </c>
      <c r="G115" s="53"/>
      <c r="H115" s="18"/>
      <c r="I115" s="11" t="str">
        <f>LEFT(Tabel1[[#This Row],[Ruumi tüüp (TALO Tüüpruumide nimestik)]],2)</f>
        <v>73</v>
      </c>
      <c r="J115" s="22" t="s">
        <v>49</v>
      </c>
      <c r="K115" s="18" t="s">
        <v>50</v>
      </c>
      <c r="L115" s="11" t="str">
        <f>IFERROR(VLOOKUP(Tabel1[[#This Row],[Üürnik]],'Lepingu lisa'!$AW$3:$AX$22,2,FALSE),"")</f>
        <v>VILJANDIPARGI_03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105</v>
      </c>
      <c r="B116" s="19">
        <v>236</v>
      </c>
      <c r="C116" s="18" t="s">
        <v>46</v>
      </c>
      <c r="D116" s="18" t="s">
        <v>59</v>
      </c>
      <c r="E116" s="18" t="s">
        <v>60</v>
      </c>
      <c r="F116" s="53">
        <v>2</v>
      </c>
      <c r="G116" s="53"/>
      <c r="H116" s="18"/>
      <c r="I116" s="11" t="str">
        <f>LEFT(Tabel1[[#This Row],[Ruumi tüüp (TALO Tüüpruumide nimestik)]],2)</f>
        <v>23</v>
      </c>
      <c r="J116" s="22" t="s">
        <v>49</v>
      </c>
      <c r="K116" s="18" t="s">
        <v>50</v>
      </c>
      <c r="L116" s="11" t="str">
        <f>IFERROR(VLOOKUP(Tabel1[[#This Row],[Üürnik]],'Lepingu lisa'!$AW$3:$AX$22,2,FALSE),"")</f>
        <v>VILJANDIPARGI_03</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105</v>
      </c>
      <c r="B117" s="19">
        <v>237</v>
      </c>
      <c r="C117" s="18" t="s">
        <v>46</v>
      </c>
      <c r="D117" s="18" t="s">
        <v>59</v>
      </c>
      <c r="E117" s="18" t="s">
        <v>60</v>
      </c>
      <c r="F117" s="53">
        <v>4.2</v>
      </c>
      <c r="G117" s="53"/>
      <c r="H117" s="18"/>
      <c r="I117" s="11" t="str">
        <f>LEFT(Tabel1[[#This Row],[Ruumi tüüp (TALO Tüüpruumide nimestik)]],2)</f>
        <v>23</v>
      </c>
      <c r="J117" s="22" t="s">
        <v>49</v>
      </c>
      <c r="K117" s="18" t="s">
        <v>50</v>
      </c>
      <c r="L117" s="11" t="str">
        <f>IFERROR(VLOOKUP(Tabel1[[#This Row],[Üürnik]],'Lepingu lisa'!$AW$3:$AX$22,2,FALSE),"")</f>
        <v>VILJANDIPARGI_03</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105</v>
      </c>
      <c r="B118" s="19">
        <v>238</v>
      </c>
      <c r="C118" s="18" t="s">
        <v>46</v>
      </c>
      <c r="D118" s="18" t="s">
        <v>111</v>
      </c>
      <c r="E118" s="18" t="s">
        <v>78</v>
      </c>
      <c r="F118" s="53">
        <v>5.6</v>
      </c>
      <c r="G118" s="53"/>
      <c r="H118" s="18"/>
      <c r="I118" s="11" t="str">
        <f>LEFT(Tabel1[[#This Row],[Ruumi tüüp (TALO Tüüpruumide nimestik)]],2)</f>
        <v>49</v>
      </c>
      <c r="J118" s="22" t="s">
        <v>49</v>
      </c>
      <c r="K118" s="18" t="s">
        <v>50</v>
      </c>
      <c r="L118" s="11" t="str">
        <f>IFERROR(VLOOKUP(Tabel1[[#This Row],[Üürnik]],'Lepingu lisa'!$AW$3:$AX$22,2,FALSE),"")</f>
        <v>VILJANDIPARGI_03</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105</v>
      </c>
      <c r="B119" s="19">
        <v>239</v>
      </c>
      <c r="C119" s="18" t="s">
        <v>46</v>
      </c>
      <c r="D119" s="18" t="s">
        <v>111</v>
      </c>
      <c r="E119" s="18" t="s">
        <v>78</v>
      </c>
      <c r="F119" s="53">
        <v>5.6</v>
      </c>
      <c r="G119" s="53"/>
      <c r="H119" s="18"/>
      <c r="I119" s="11" t="str">
        <f>LEFT(Tabel1[[#This Row],[Ruumi tüüp (TALO Tüüpruumide nimestik)]],2)</f>
        <v>49</v>
      </c>
      <c r="J119" s="22" t="s">
        <v>49</v>
      </c>
      <c r="K119" s="18" t="s">
        <v>50</v>
      </c>
      <c r="L119" s="11" t="str">
        <f>IFERROR(VLOOKUP(Tabel1[[#This Row],[Üürnik]],'Lepingu lisa'!$AW$3:$AX$22,2,FALSE),"")</f>
        <v>VILJANDIPARGI_03</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105</v>
      </c>
      <c r="B120" s="19">
        <v>240</v>
      </c>
      <c r="C120" s="18" t="s">
        <v>46</v>
      </c>
      <c r="D120" s="18" t="s">
        <v>112</v>
      </c>
      <c r="E120" s="18" t="s">
        <v>113</v>
      </c>
      <c r="F120" s="53">
        <v>13</v>
      </c>
      <c r="G120" s="53"/>
      <c r="H120" s="18"/>
      <c r="I120" s="11" t="str">
        <f>LEFT(Tabel1[[#This Row],[Ruumi tüüp (TALO Tüüpruumide nimestik)]],2)</f>
        <v>62</v>
      </c>
      <c r="J120" s="22" t="s">
        <v>49</v>
      </c>
      <c r="K120" s="18" t="s">
        <v>50</v>
      </c>
      <c r="L120" s="11" t="str">
        <f>IFERROR(VLOOKUP(Tabel1[[#This Row],[Üürnik]],'Lepingu lisa'!$AW$3:$AX$22,2,FALSE),"")</f>
        <v>VILJANDIPARGI_03</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105</v>
      </c>
      <c r="B121" s="19">
        <v>241</v>
      </c>
      <c r="C121" s="18" t="s">
        <v>46</v>
      </c>
      <c r="D121" s="18" t="s">
        <v>111</v>
      </c>
      <c r="E121" s="18" t="s">
        <v>78</v>
      </c>
      <c r="F121" s="53">
        <v>13</v>
      </c>
      <c r="G121" s="53"/>
      <c r="H121" s="18"/>
      <c r="I121" s="11" t="str">
        <f>LEFT(Tabel1[[#This Row],[Ruumi tüüp (TALO Tüüpruumide nimestik)]],2)</f>
        <v>49</v>
      </c>
      <c r="J121" s="22" t="s">
        <v>49</v>
      </c>
      <c r="K121" s="18" t="s">
        <v>50</v>
      </c>
      <c r="L121" s="11" t="str">
        <f>IFERROR(VLOOKUP(Tabel1[[#This Row],[Üürnik]],'Lepingu lisa'!$AW$3:$AX$22,2,FALSE),"")</f>
        <v>VILJANDIPARGI_03</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105</v>
      </c>
      <c r="B122" s="19">
        <v>242</v>
      </c>
      <c r="C122" s="18" t="s">
        <v>46</v>
      </c>
      <c r="D122" s="18" t="s">
        <v>111</v>
      </c>
      <c r="E122" s="18" t="s">
        <v>78</v>
      </c>
      <c r="F122" s="53">
        <v>13</v>
      </c>
      <c r="G122" s="53"/>
      <c r="H122" s="18"/>
      <c r="I122" s="11" t="str">
        <f>LEFT(Tabel1[[#This Row],[Ruumi tüüp (TALO Tüüpruumide nimestik)]],2)</f>
        <v>49</v>
      </c>
      <c r="J122" s="22" t="s">
        <v>49</v>
      </c>
      <c r="K122" s="18" t="s">
        <v>50</v>
      </c>
      <c r="L122" s="11" t="str">
        <f>IFERROR(VLOOKUP(Tabel1[[#This Row],[Üürnik]],'Lepingu lisa'!$AW$3:$AX$22,2,FALSE),"")</f>
        <v>VILJANDIPARGI_03</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105</v>
      </c>
      <c r="B123" s="19">
        <v>243</v>
      </c>
      <c r="C123" s="18" t="s">
        <v>46</v>
      </c>
      <c r="D123" s="18" t="s">
        <v>111</v>
      </c>
      <c r="E123" s="18" t="s">
        <v>78</v>
      </c>
      <c r="F123" s="53">
        <v>13</v>
      </c>
      <c r="G123" s="53"/>
      <c r="H123" s="18"/>
      <c r="I123" s="11" t="str">
        <f>LEFT(Tabel1[[#This Row],[Ruumi tüüp (TALO Tüüpruumide nimestik)]],2)</f>
        <v>49</v>
      </c>
      <c r="J123" s="22" t="s">
        <v>49</v>
      </c>
      <c r="K123" s="18" t="s">
        <v>50</v>
      </c>
      <c r="L123" s="11" t="str">
        <f>IFERROR(VLOOKUP(Tabel1[[#This Row],[Üürnik]],'Lepingu lisa'!$AW$3:$AX$22,2,FALSE),"")</f>
        <v>VILJANDIPARGI_03</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105</v>
      </c>
      <c r="B124" s="19">
        <v>244</v>
      </c>
      <c r="C124" s="18" t="s">
        <v>46</v>
      </c>
      <c r="D124" s="18" t="s">
        <v>111</v>
      </c>
      <c r="E124" s="18" t="s">
        <v>78</v>
      </c>
      <c r="F124" s="53">
        <v>13</v>
      </c>
      <c r="G124" s="53"/>
      <c r="H124" s="18"/>
      <c r="I124" s="11" t="str">
        <f>LEFT(Tabel1[[#This Row],[Ruumi tüüp (TALO Tüüpruumide nimestik)]],2)</f>
        <v>49</v>
      </c>
      <c r="J124" s="22" t="s">
        <v>49</v>
      </c>
      <c r="K124" s="18" t="s">
        <v>50</v>
      </c>
      <c r="L124" s="11" t="str">
        <f>IFERROR(VLOOKUP(Tabel1[[#This Row],[Üürnik]],'Lepingu lisa'!$AW$3:$AX$22,2,FALSE),"")</f>
        <v>VILJANDIPARGI_03</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105</v>
      </c>
      <c r="B125" s="19">
        <v>245</v>
      </c>
      <c r="C125" s="18" t="s">
        <v>46</v>
      </c>
      <c r="D125" s="18" t="s">
        <v>111</v>
      </c>
      <c r="E125" s="18" t="s">
        <v>78</v>
      </c>
      <c r="F125" s="53">
        <v>13</v>
      </c>
      <c r="G125" s="53"/>
      <c r="H125" s="18"/>
      <c r="I125" s="11" t="str">
        <f>LEFT(Tabel1[[#This Row],[Ruumi tüüp (TALO Tüüpruumide nimestik)]],2)</f>
        <v>49</v>
      </c>
      <c r="J125" s="22" t="s">
        <v>49</v>
      </c>
      <c r="K125" s="18" t="s">
        <v>50</v>
      </c>
      <c r="L125" s="11" t="str">
        <f>IFERROR(VLOOKUP(Tabel1[[#This Row],[Üürnik]],'Lepingu lisa'!$AW$3:$AX$22,2,FALSE),"")</f>
        <v>VILJANDIPARGI_03</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105</v>
      </c>
      <c r="B126" s="19">
        <v>246</v>
      </c>
      <c r="C126" s="18" t="s">
        <v>46</v>
      </c>
      <c r="D126" s="18" t="s">
        <v>111</v>
      </c>
      <c r="E126" s="18" t="s">
        <v>78</v>
      </c>
      <c r="F126" s="53">
        <v>13</v>
      </c>
      <c r="G126" s="53"/>
      <c r="H126" s="18"/>
      <c r="I126" s="11" t="str">
        <f>LEFT(Tabel1[[#This Row],[Ruumi tüüp (TALO Tüüpruumide nimestik)]],2)</f>
        <v>49</v>
      </c>
      <c r="J126" s="22" t="s">
        <v>49</v>
      </c>
      <c r="K126" s="18" t="s">
        <v>50</v>
      </c>
      <c r="L126" s="11" t="str">
        <f>IFERROR(VLOOKUP(Tabel1[[#This Row],[Üürnik]],'Lepingu lisa'!$AW$3:$AX$22,2,FALSE),"")</f>
        <v>VILJANDIPARGI_03</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105</v>
      </c>
      <c r="B127" s="19">
        <v>247</v>
      </c>
      <c r="C127" s="18" t="s">
        <v>46</v>
      </c>
      <c r="D127" s="18" t="s">
        <v>111</v>
      </c>
      <c r="E127" s="18" t="s">
        <v>78</v>
      </c>
      <c r="F127" s="53">
        <v>13</v>
      </c>
      <c r="G127" s="53"/>
      <c r="H127" s="18"/>
      <c r="I127" s="11" t="str">
        <f>LEFT(Tabel1[[#This Row],[Ruumi tüüp (TALO Tüüpruumide nimestik)]],2)</f>
        <v>49</v>
      </c>
      <c r="J127" s="22" t="s">
        <v>49</v>
      </c>
      <c r="K127" s="18" t="s">
        <v>50</v>
      </c>
      <c r="L127" s="11" t="str">
        <f>IFERROR(VLOOKUP(Tabel1[[#This Row],[Üürnik]],'Lepingu lisa'!$AW$3:$AX$22,2,FALSE),"")</f>
        <v>VILJANDIPARGI_03</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105</v>
      </c>
      <c r="B128" s="19">
        <v>248</v>
      </c>
      <c r="C128" s="18" t="s">
        <v>86</v>
      </c>
      <c r="D128" s="18" t="s">
        <v>114</v>
      </c>
      <c r="E128" s="18" t="s">
        <v>115</v>
      </c>
      <c r="F128" s="53">
        <v>8.3000000000000007</v>
      </c>
      <c r="G128" s="53"/>
      <c r="H128" s="18"/>
      <c r="I128" s="11" t="str">
        <f>LEFT(Tabel1[[#This Row],[Ruumi tüüp (TALO Tüüpruumide nimestik)]],2)</f>
        <v>96</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116</v>
      </c>
      <c r="B129" s="19">
        <v>300</v>
      </c>
      <c r="C129" s="18" t="s">
        <v>46</v>
      </c>
      <c r="D129" s="18" t="s">
        <v>56</v>
      </c>
      <c r="E129" s="18" t="s">
        <v>57</v>
      </c>
      <c r="F129" s="53">
        <v>22.1</v>
      </c>
      <c r="G129" s="53"/>
      <c r="H129" s="18"/>
      <c r="I129" s="11" t="str">
        <f>LEFT(Tabel1[[#This Row],[Ruumi tüüp (TALO Tüüpruumide nimestik)]],2)</f>
        <v>91</v>
      </c>
      <c r="J129" s="22" t="s">
        <v>79</v>
      </c>
      <c r="K129" s="18"/>
      <c r="L129" s="11" t="str">
        <f>IFERROR(VLOOKUP(Tabel1[[#This Row],[Üürnik]],'Lepingu lisa'!$AW$3:$AX$22,2,FALSE),"")</f>
        <v/>
      </c>
      <c r="M129" s="11" t="str">
        <f>IFERROR(VLOOKUP(Tabel1[[#This Row],[Jaotus]],Tabelid!L:M,2,FALSE),"")</f>
        <v>FLOOR</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116</v>
      </c>
      <c r="B130" s="19">
        <v>301</v>
      </c>
      <c r="C130" s="18" t="s">
        <v>46</v>
      </c>
      <c r="D130" s="18" t="s">
        <v>56</v>
      </c>
      <c r="E130" s="18" t="s">
        <v>57</v>
      </c>
      <c r="F130" s="53">
        <v>56.6</v>
      </c>
      <c r="G130" s="53"/>
      <c r="H130" s="18"/>
      <c r="I130" s="11" t="str">
        <f>LEFT(Tabel1[[#This Row],[Ruumi tüüp (TALO Tüüpruumide nimestik)]],2)</f>
        <v>91</v>
      </c>
      <c r="J130" s="22" t="s">
        <v>79</v>
      </c>
      <c r="K130" s="18"/>
      <c r="L130" s="11" t="str">
        <f>IFERROR(VLOOKUP(Tabel1[[#This Row],[Üürnik]],'Lepingu lisa'!$AW$3:$AX$22,2,FALSE),"")</f>
        <v/>
      </c>
      <c r="M130" s="11" t="str">
        <f>IFERROR(VLOOKUP(Tabel1[[#This Row],[Jaotus]],Tabelid!L:M,2,FALSE),"")</f>
        <v>FLOOR</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116</v>
      </c>
      <c r="B131" s="19">
        <v>302</v>
      </c>
      <c r="C131" s="18" t="s">
        <v>46</v>
      </c>
      <c r="D131" s="18" t="s">
        <v>80</v>
      </c>
      <c r="E131" s="18" t="s">
        <v>81</v>
      </c>
      <c r="F131" s="53">
        <v>11.3</v>
      </c>
      <c r="G131" s="53"/>
      <c r="H131" s="18"/>
      <c r="I131" s="11" t="str">
        <f>LEFT(Tabel1[[#This Row],[Ruumi tüüp (TALO Tüüpruumide nimestik)]],2)</f>
        <v>21</v>
      </c>
      <c r="J131" s="22" t="s">
        <v>49</v>
      </c>
      <c r="K131" s="18" t="s">
        <v>50</v>
      </c>
      <c r="L131" s="11" t="str">
        <f>IFERROR(VLOOKUP(Tabel1[[#This Row],[Üürnik]],'Lepingu lisa'!$AW$3:$AX$22,2,FALSE),"")</f>
        <v>VILJANDIPARGI_03</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116</v>
      </c>
      <c r="B132" s="19">
        <v>303</v>
      </c>
      <c r="C132" s="18" t="s">
        <v>46</v>
      </c>
      <c r="D132" s="18" t="s">
        <v>80</v>
      </c>
      <c r="E132" s="18" t="s">
        <v>81</v>
      </c>
      <c r="F132" s="53">
        <v>12.7</v>
      </c>
      <c r="G132" s="53"/>
      <c r="H132" s="18"/>
      <c r="I132" s="11" t="str">
        <f>LEFT(Tabel1[[#This Row],[Ruumi tüüp (TALO Tüüpruumide nimestik)]],2)</f>
        <v>21</v>
      </c>
      <c r="J132" s="22" t="s">
        <v>49</v>
      </c>
      <c r="K132" s="18" t="s">
        <v>50</v>
      </c>
      <c r="L132" s="11" t="str">
        <f>IFERROR(VLOOKUP(Tabel1[[#This Row],[Üürnik]],'Lepingu lisa'!$AW$3:$AX$22,2,FALSE),"")</f>
        <v>VILJANDIPARGI_03</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116</v>
      </c>
      <c r="B133" s="19">
        <v>304</v>
      </c>
      <c r="C133" s="18" t="s">
        <v>46</v>
      </c>
      <c r="D133" s="18" t="s">
        <v>80</v>
      </c>
      <c r="E133" s="18" t="s">
        <v>81</v>
      </c>
      <c r="F133" s="53">
        <v>11.5</v>
      </c>
      <c r="G133" s="53"/>
      <c r="H133" s="18"/>
      <c r="I133" s="11" t="str">
        <f>LEFT(Tabel1[[#This Row],[Ruumi tüüp (TALO Tüüpruumide nimestik)]],2)</f>
        <v>21</v>
      </c>
      <c r="J133" s="22" t="s">
        <v>49</v>
      </c>
      <c r="K133" s="18" t="s">
        <v>50</v>
      </c>
      <c r="L133" s="11" t="str">
        <f>IFERROR(VLOOKUP(Tabel1[[#This Row],[Üürnik]],'Lepingu lisa'!$AW$3:$AX$22,2,FALSE),"")</f>
        <v>VILJANDIPARGI_03</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116</v>
      </c>
      <c r="B134" s="19">
        <v>305</v>
      </c>
      <c r="C134" s="18" t="s">
        <v>46</v>
      </c>
      <c r="D134" s="18" t="s">
        <v>80</v>
      </c>
      <c r="E134" s="18" t="s">
        <v>81</v>
      </c>
      <c r="F134" s="53">
        <v>11.9</v>
      </c>
      <c r="G134" s="53"/>
      <c r="H134" s="18"/>
      <c r="I134" s="11" t="str">
        <f>LEFT(Tabel1[[#This Row],[Ruumi tüüp (TALO Tüüpruumide nimestik)]],2)</f>
        <v>21</v>
      </c>
      <c r="J134" s="22" t="s">
        <v>49</v>
      </c>
      <c r="K134" s="18" t="s">
        <v>50</v>
      </c>
      <c r="L134" s="11" t="str">
        <f>IFERROR(VLOOKUP(Tabel1[[#This Row],[Üürnik]],'Lepingu lisa'!$AW$3:$AX$22,2,FALSE),"")</f>
        <v>VILJANDIPARGI_03</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116</v>
      </c>
      <c r="B135" s="19">
        <v>306</v>
      </c>
      <c r="C135" s="18" t="s">
        <v>46</v>
      </c>
      <c r="D135" s="18" t="s">
        <v>80</v>
      </c>
      <c r="E135" s="18" t="s">
        <v>81</v>
      </c>
      <c r="F135" s="53">
        <v>11.9</v>
      </c>
      <c r="G135" s="53"/>
      <c r="H135" s="18"/>
      <c r="I135" s="11" t="str">
        <f>LEFT(Tabel1[[#This Row],[Ruumi tüüp (TALO Tüüpruumide nimestik)]],2)</f>
        <v>21</v>
      </c>
      <c r="J135" s="22" t="s">
        <v>49</v>
      </c>
      <c r="K135" s="18" t="s">
        <v>50</v>
      </c>
      <c r="L135" s="11" t="str">
        <f>IFERROR(VLOOKUP(Tabel1[[#This Row],[Üürnik]],'Lepingu lisa'!$AW$3:$AX$22,2,FALSE),"")</f>
        <v>VILJANDIPARGI_03</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116</v>
      </c>
      <c r="B136" s="19">
        <v>307</v>
      </c>
      <c r="C136" s="18" t="s">
        <v>46</v>
      </c>
      <c r="D136" s="18" t="s">
        <v>80</v>
      </c>
      <c r="E136" s="18" t="s">
        <v>81</v>
      </c>
      <c r="F136" s="53">
        <v>12.3</v>
      </c>
      <c r="G136" s="53"/>
      <c r="H136" s="18"/>
      <c r="I136" s="11" t="str">
        <f>LEFT(Tabel1[[#This Row],[Ruumi tüüp (TALO Tüüpruumide nimestik)]],2)</f>
        <v>21</v>
      </c>
      <c r="J136" s="22" t="s">
        <v>49</v>
      </c>
      <c r="K136" s="18" t="s">
        <v>50</v>
      </c>
      <c r="L136" s="11" t="str">
        <f>IFERROR(VLOOKUP(Tabel1[[#This Row],[Üürnik]],'Lepingu lisa'!$AW$3:$AX$22,2,FALSE),"")</f>
        <v>VILJANDIPARGI_03</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116</v>
      </c>
      <c r="B137" s="19">
        <v>308</v>
      </c>
      <c r="C137" s="18" t="s">
        <v>46</v>
      </c>
      <c r="D137" s="18" t="s">
        <v>80</v>
      </c>
      <c r="E137" s="18" t="s">
        <v>81</v>
      </c>
      <c r="F137" s="53">
        <v>11.7</v>
      </c>
      <c r="G137" s="53"/>
      <c r="H137" s="18"/>
      <c r="I137" s="11" t="str">
        <f>LEFT(Tabel1[[#This Row],[Ruumi tüüp (TALO Tüüpruumide nimestik)]],2)</f>
        <v>21</v>
      </c>
      <c r="J137" s="22" t="s">
        <v>49</v>
      </c>
      <c r="K137" s="18" t="s">
        <v>50</v>
      </c>
      <c r="L137" s="11" t="str">
        <f>IFERROR(VLOOKUP(Tabel1[[#This Row],[Üürnik]],'Lepingu lisa'!$AW$3:$AX$22,2,FALSE),"")</f>
        <v>VILJANDIPARGI_03</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116</v>
      </c>
      <c r="B138" s="19">
        <v>309</v>
      </c>
      <c r="C138" s="18" t="s">
        <v>46</v>
      </c>
      <c r="D138" s="18" t="s">
        <v>80</v>
      </c>
      <c r="E138" s="18" t="s">
        <v>81</v>
      </c>
      <c r="F138" s="53">
        <v>11.2</v>
      </c>
      <c r="G138" s="53"/>
      <c r="H138" s="18"/>
      <c r="I138" s="11" t="str">
        <f>LEFT(Tabel1[[#This Row],[Ruumi tüüp (TALO Tüüpruumide nimestik)]],2)</f>
        <v>21</v>
      </c>
      <c r="J138" s="22" t="s">
        <v>49</v>
      </c>
      <c r="K138" s="18" t="s">
        <v>50</v>
      </c>
      <c r="L138" s="11" t="str">
        <f>IFERROR(VLOOKUP(Tabel1[[#This Row],[Üürnik]],'Lepingu lisa'!$AW$3:$AX$22,2,FALSE),"")</f>
        <v>VILJANDIPARGI_03</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116</v>
      </c>
      <c r="B139" s="19">
        <v>310</v>
      </c>
      <c r="C139" s="18" t="s">
        <v>52</v>
      </c>
      <c r="D139" s="18" t="s">
        <v>53</v>
      </c>
      <c r="E139" s="18" t="s">
        <v>54</v>
      </c>
      <c r="F139" s="53">
        <v>8.1999999999999993</v>
      </c>
      <c r="G139" s="53"/>
      <c r="H139" s="18"/>
      <c r="I139" s="11" t="str">
        <f>LEFT(Tabel1[[#This Row],[Ruumi tüüp (TALO Tüüpruumide nimestik)]],2)</f>
        <v>92</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116</v>
      </c>
      <c r="B140" s="19">
        <v>311</v>
      </c>
      <c r="C140" s="18" t="s">
        <v>46</v>
      </c>
      <c r="D140" s="18" t="s">
        <v>80</v>
      </c>
      <c r="E140" s="18" t="s">
        <v>81</v>
      </c>
      <c r="F140" s="53">
        <v>15.6</v>
      </c>
      <c r="G140" s="53"/>
      <c r="H140" s="18"/>
      <c r="I140" s="11" t="str">
        <f>LEFT(Tabel1[[#This Row],[Ruumi tüüp (TALO Tüüpruumide nimestik)]],2)</f>
        <v>21</v>
      </c>
      <c r="J140" s="22" t="s">
        <v>49</v>
      </c>
      <c r="K140" s="18" t="s">
        <v>50</v>
      </c>
      <c r="L140" s="11" t="str">
        <f>IFERROR(VLOOKUP(Tabel1[[#This Row],[Üürnik]],'Lepingu lisa'!$AW$3:$AX$22,2,FALSE),"")</f>
        <v>VILJANDIPARGI_03</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116</v>
      </c>
      <c r="B141" s="19">
        <v>312</v>
      </c>
      <c r="C141" s="18" t="s">
        <v>46</v>
      </c>
      <c r="D141" s="18" t="s">
        <v>80</v>
      </c>
      <c r="E141" s="18" t="s">
        <v>81</v>
      </c>
      <c r="F141" s="53">
        <v>17.600000000000001</v>
      </c>
      <c r="G141" s="53"/>
      <c r="H141" s="18"/>
      <c r="I141" s="11" t="str">
        <f>LEFT(Tabel1[[#This Row],[Ruumi tüüp (TALO Tüüpruumide nimestik)]],2)</f>
        <v>21</v>
      </c>
      <c r="J141" s="22" t="s">
        <v>49</v>
      </c>
      <c r="K141" s="18" t="s">
        <v>50</v>
      </c>
      <c r="L141" s="11" t="str">
        <f>IFERROR(VLOOKUP(Tabel1[[#This Row],[Üürnik]],'Lepingu lisa'!$AW$3:$AX$22,2,FALSE),"")</f>
        <v>VILJANDIPARGI_03</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116</v>
      </c>
      <c r="B142" s="19">
        <v>313</v>
      </c>
      <c r="C142" s="18" t="s">
        <v>46</v>
      </c>
      <c r="D142" s="18" t="s">
        <v>80</v>
      </c>
      <c r="E142" s="18" t="s">
        <v>81</v>
      </c>
      <c r="F142" s="53">
        <v>33.5</v>
      </c>
      <c r="G142" s="53"/>
      <c r="H142" s="18"/>
      <c r="I142" s="11" t="str">
        <f>LEFT(Tabel1[[#This Row],[Ruumi tüüp (TALO Tüüpruumide nimestik)]],2)</f>
        <v>21</v>
      </c>
      <c r="J142" s="22" t="s">
        <v>49</v>
      </c>
      <c r="K142" s="18" t="s">
        <v>50</v>
      </c>
      <c r="L142" s="11" t="str">
        <f>IFERROR(VLOOKUP(Tabel1[[#This Row],[Üürnik]],'Lepingu lisa'!$AW$3:$AX$22,2,FALSE),"")</f>
        <v>VILJANDIPARGI_03</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116</v>
      </c>
      <c r="B143" s="19">
        <v>314</v>
      </c>
      <c r="C143" s="18" t="s">
        <v>46</v>
      </c>
      <c r="D143" s="18" t="s">
        <v>69</v>
      </c>
      <c r="E143" s="18" t="s">
        <v>70</v>
      </c>
      <c r="F143" s="53">
        <v>1.9</v>
      </c>
      <c r="G143" s="53"/>
      <c r="H143" s="18"/>
      <c r="I143" s="11" t="str">
        <f>LEFT(Tabel1[[#This Row],[Ruumi tüüp (TALO Tüüpruumide nimestik)]],2)</f>
        <v>73</v>
      </c>
      <c r="J143" s="22" t="s">
        <v>79</v>
      </c>
      <c r="K143" s="18"/>
      <c r="L143" s="11" t="str">
        <f>IFERROR(VLOOKUP(Tabel1[[#This Row],[Üürnik]],'Lepingu lisa'!$AW$3:$AX$22,2,FALSE),"")</f>
        <v/>
      </c>
      <c r="M143" s="11" t="str">
        <f>IFERROR(VLOOKUP(Tabel1[[#This Row],[Jaotus]],Tabelid!L:M,2,FALSE),"")</f>
        <v>FLOOR</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116</v>
      </c>
      <c r="B144" s="19">
        <v>315</v>
      </c>
      <c r="C144" s="18" t="s">
        <v>46</v>
      </c>
      <c r="D144" s="18" t="s">
        <v>69</v>
      </c>
      <c r="E144" s="18" t="s">
        <v>70</v>
      </c>
      <c r="F144" s="53">
        <v>1.6</v>
      </c>
      <c r="G144" s="53"/>
      <c r="H144" s="18"/>
      <c r="I144" s="11" t="str">
        <f>LEFT(Tabel1[[#This Row],[Ruumi tüüp (TALO Tüüpruumide nimestik)]],2)</f>
        <v>73</v>
      </c>
      <c r="J144" s="22" t="s">
        <v>79</v>
      </c>
      <c r="K144" s="18"/>
      <c r="L144" s="11" t="str">
        <f>IFERROR(VLOOKUP(Tabel1[[#This Row],[Üürnik]],'Lepingu lisa'!$AW$3:$AX$22,2,FALSE),"")</f>
        <v/>
      </c>
      <c r="M144" s="11" t="str">
        <f>IFERROR(VLOOKUP(Tabel1[[#This Row],[Jaotus]],Tabelid!L:M,2,FALSE),"")</f>
        <v>FLOOR</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116</v>
      </c>
      <c r="B145" s="19">
        <v>316</v>
      </c>
      <c r="C145" s="18" t="s">
        <v>46</v>
      </c>
      <c r="D145" s="18" t="s">
        <v>69</v>
      </c>
      <c r="E145" s="18" t="s">
        <v>70</v>
      </c>
      <c r="F145" s="53">
        <v>2.2999999999999998</v>
      </c>
      <c r="G145" s="53"/>
      <c r="H145" s="18"/>
      <c r="I145" s="11" t="str">
        <f>LEFT(Tabel1[[#This Row],[Ruumi tüüp (TALO Tüüpruumide nimestik)]],2)</f>
        <v>73</v>
      </c>
      <c r="J145" s="22" t="s">
        <v>79</v>
      </c>
      <c r="K145" s="18"/>
      <c r="L145" s="11" t="str">
        <f>IFERROR(VLOOKUP(Tabel1[[#This Row],[Üürnik]],'Lepingu lisa'!$AW$3:$AX$22,2,FALSE),"")</f>
        <v/>
      </c>
      <c r="M145" s="11" t="str">
        <f>IFERROR(VLOOKUP(Tabel1[[#This Row],[Jaotus]],Tabelid!L:M,2,FALSE),"")</f>
        <v>FLOOR</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t="s">
        <v>116</v>
      </c>
      <c r="B146" s="19">
        <v>317</v>
      </c>
      <c r="C146" s="18" t="s">
        <v>46</v>
      </c>
      <c r="D146" s="18" t="s">
        <v>69</v>
      </c>
      <c r="E146" s="18" t="s">
        <v>70</v>
      </c>
      <c r="F146" s="53">
        <v>2.5</v>
      </c>
      <c r="G146" s="53"/>
      <c r="H146" s="18"/>
      <c r="I146" s="11" t="str">
        <f>LEFT(Tabel1[[#This Row],[Ruumi tüüp (TALO Tüüpruumide nimestik)]],2)</f>
        <v>73</v>
      </c>
      <c r="J146" s="22" t="s">
        <v>79</v>
      </c>
      <c r="K146" s="18"/>
      <c r="L146" s="11" t="str">
        <f>IFERROR(VLOOKUP(Tabel1[[#This Row],[Üürnik]],'Lepingu lisa'!$AW$3:$AX$22,2,FALSE),"")</f>
        <v/>
      </c>
      <c r="M146" s="11" t="str">
        <f>IFERROR(VLOOKUP(Tabel1[[#This Row],[Jaotus]],Tabelid!L:M,2,FALSE),"")</f>
        <v>FLOOR</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t="s">
        <v>116</v>
      </c>
      <c r="B147" s="19">
        <v>318</v>
      </c>
      <c r="C147" s="18" t="s">
        <v>46</v>
      </c>
      <c r="D147" s="18" t="s">
        <v>69</v>
      </c>
      <c r="E147" s="18" t="s">
        <v>70</v>
      </c>
      <c r="F147" s="53">
        <v>2.1</v>
      </c>
      <c r="G147" s="53"/>
      <c r="H147" s="18"/>
      <c r="I147" s="11" t="str">
        <f>LEFT(Tabel1[[#This Row],[Ruumi tüüp (TALO Tüüpruumide nimestik)]],2)</f>
        <v>73</v>
      </c>
      <c r="J147" s="22" t="s">
        <v>79</v>
      </c>
      <c r="K147" s="18"/>
      <c r="L147" s="11" t="str">
        <f>IFERROR(VLOOKUP(Tabel1[[#This Row],[Üürnik]],'Lepingu lisa'!$AW$3:$AX$22,2,FALSE),"")</f>
        <v/>
      </c>
      <c r="M147" s="11" t="str">
        <f>IFERROR(VLOOKUP(Tabel1[[#This Row],[Jaotus]],Tabelid!L:M,2,FALSE),"")</f>
        <v>FLOOR</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t="s">
        <v>116</v>
      </c>
      <c r="B148" s="19">
        <v>319</v>
      </c>
      <c r="C148" s="18" t="s">
        <v>46</v>
      </c>
      <c r="D148" s="18" t="s">
        <v>80</v>
      </c>
      <c r="E148" s="18" t="s">
        <v>81</v>
      </c>
      <c r="F148" s="53">
        <v>23.5</v>
      </c>
      <c r="G148" s="53"/>
      <c r="H148" s="18"/>
      <c r="I148" s="11" t="str">
        <f>LEFT(Tabel1[[#This Row],[Ruumi tüüp (TALO Tüüpruumide nimestik)]],2)</f>
        <v>21</v>
      </c>
      <c r="J148" s="22" t="s">
        <v>49</v>
      </c>
      <c r="K148" s="18" t="s">
        <v>50</v>
      </c>
      <c r="L148" s="11" t="str">
        <f>IFERROR(VLOOKUP(Tabel1[[#This Row],[Üürnik]],'Lepingu lisa'!$AW$3:$AX$22,2,FALSE),"")</f>
        <v>VILJANDIPARGI_03</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t="s">
        <v>116</v>
      </c>
      <c r="B149" s="19">
        <v>320</v>
      </c>
      <c r="C149" s="18" t="s">
        <v>46</v>
      </c>
      <c r="D149" s="18" t="s">
        <v>80</v>
      </c>
      <c r="E149" s="18" t="s">
        <v>81</v>
      </c>
      <c r="F149" s="53">
        <v>16.399999999999999</v>
      </c>
      <c r="G149" s="53"/>
      <c r="H149" s="18"/>
      <c r="I149" s="11" t="str">
        <f>LEFT(Tabel1[[#This Row],[Ruumi tüüp (TALO Tüüpruumide nimestik)]],2)</f>
        <v>21</v>
      </c>
      <c r="J149" s="22" t="s">
        <v>49</v>
      </c>
      <c r="K149" s="18" t="s">
        <v>117</v>
      </c>
      <c r="L149" s="11" t="str">
        <f>IFERROR(VLOOKUP(Tabel1[[#This Row],[Üürnik]],'Lepingu lisa'!$AW$3:$AX$22,2,FALSE),"")</f>
        <v>VILJANDIPARGI_05</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t="s">
        <v>116</v>
      </c>
      <c r="B150" s="19">
        <v>321</v>
      </c>
      <c r="C150" s="18" t="s">
        <v>46</v>
      </c>
      <c r="D150" s="18" t="s">
        <v>80</v>
      </c>
      <c r="E150" s="18" t="s">
        <v>81</v>
      </c>
      <c r="F150" s="53">
        <v>15.7</v>
      </c>
      <c r="G150" s="53"/>
      <c r="H150" s="18"/>
      <c r="I150" s="11" t="str">
        <f>LEFT(Tabel1[[#This Row],[Ruumi tüüp (TALO Tüüpruumide nimestik)]],2)</f>
        <v>21</v>
      </c>
      <c r="J150" s="22" t="s">
        <v>49</v>
      </c>
      <c r="K150" s="18" t="s">
        <v>50</v>
      </c>
      <c r="L150" s="11" t="str">
        <f>IFERROR(VLOOKUP(Tabel1[[#This Row],[Üürnik]],'Lepingu lisa'!$AW$3:$AX$22,2,FALSE),"")</f>
        <v>VILJANDIPARGI_03</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t="s">
        <v>116</v>
      </c>
      <c r="B151" s="19">
        <v>322</v>
      </c>
      <c r="C151" s="18" t="s">
        <v>46</v>
      </c>
      <c r="D151" s="18" t="s">
        <v>80</v>
      </c>
      <c r="E151" s="18" t="s">
        <v>81</v>
      </c>
      <c r="F151" s="53">
        <v>15.8</v>
      </c>
      <c r="G151" s="53"/>
      <c r="H151" s="18"/>
      <c r="I151" s="11" t="str">
        <f>LEFT(Tabel1[[#This Row],[Ruumi tüüp (TALO Tüüpruumide nimestik)]],2)</f>
        <v>21</v>
      </c>
      <c r="J151" s="22" t="s">
        <v>49</v>
      </c>
      <c r="K151" s="18" t="s">
        <v>50</v>
      </c>
      <c r="L151" s="11" t="str">
        <f>IFERROR(VLOOKUP(Tabel1[[#This Row],[Üürnik]],'Lepingu lisa'!$AW$3:$AX$22,2,FALSE),"")</f>
        <v>VILJANDIPARGI_03</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t="s">
        <v>116</v>
      </c>
      <c r="B152" s="19">
        <v>323</v>
      </c>
      <c r="C152" s="18" t="s">
        <v>46</v>
      </c>
      <c r="D152" s="18" t="s">
        <v>56</v>
      </c>
      <c r="E152" s="18" t="s">
        <v>57</v>
      </c>
      <c r="F152" s="53">
        <v>1.4</v>
      </c>
      <c r="G152" s="53"/>
      <c r="H152" s="18"/>
      <c r="I152" s="11" t="str">
        <f>LEFT(Tabel1[[#This Row],[Ruumi tüüp (TALO Tüüpruumide nimestik)]],2)</f>
        <v>91</v>
      </c>
      <c r="J152" s="22" t="s">
        <v>79</v>
      </c>
      <c r="K152" s="18"/>
      <c r="L152" s="11" t="str">
        <f>IFERROR(VLOOKUP(Tabel1[[#This Row],[Üürnik]],'Lepingu lisa'!$AW$3:$AX$22,2,FALSE),"")</f>
        <v/>
      </c>
      <c r="M152" s="11" t="str">
        <f>IFERROR(VLOOKUP(Tabel1[[#This Row],[Jaotus]],Tabelid!L:M,2,FALSE),"")</f>
        <v>FLOOR</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t="s">
        <v>116</v>
      </c>
      <c r="B153" s="19">
        <v>324</v>
      </c>
      <c r="C153" s="18" t="s">
        <v>46</v>
      </c>
      <c r="D153" s="18" t="s">
        <v>80</v>
      </c>
      <c r="E153" s="18" t="s">
        <v>81</v>
      </c>
      <c r="F153" s="53">
        <v>16.399999999999999</v>
      </c>
      <c r="G153" s="53"/>
      <c r="H153" s="18"/>
      <c r="I153" s="11" t="str">
        <f>LEFT(Tabel1[[#This Row],[Ruumi tüüp (TALO Tüüpruumide nimestik)]],2)</f>
        <v>21</v>
      </c>
      <c r="J153" s="22" t="s">
        <v>49</v>
      </c>
      <c r="K153" s="18" t="s">
        <v>83</v>
      </c>
      <c r="L153" s="11" t="str">
        <f>IFERROR(VLOOKUP(Tabel1[[#This Row],[Üürnik]],'Lepingu lisa'!$AW$3:$AX$22,2,FALSE),"")</f>
        <v>VILJANDIPARGI_09</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t="s">
        <v>116</v>
      </c>
      <c r="B154" s="19">
        <v>325</v>
      </c>
      <c r="C154" s="18" t="s">
        <v>46</v>
      </c>
      <c r="D154" s="18" t="s">
        <v>103</v>
      </c>
      <c r="E154" s="18" t="s">
        <v>104</v>
      </c>
      <c r="F154" s="53">
        <v>6.1</v>
      </c>
      <c r="G154" s="53"/>
      <c r="H154" s="18"/>
      <c r="I154" s="11" t="str">
        <f>LEFT(Tabel1[[#This Row],[Ruumi tüüp (TALO Tüüpruumide nimestik)]],2)</f>
        <v>52</v>
      </c>
      <c r="J154" s="22" t="s">
        <v>49</v>
      </c>
      <c r="K154" s="18" t="s">
        <v>50</v>
      </c>
      <c r="L154" s="11" t="str">
        <f>IFERROR(VLOOKUP(Tabel1[[#This Row],[Üürnik]],'Lepingu lisa'!$AW$3:$AX$22,2,FALSE),"")</f>
        <v>VILJANDIPARGI_03</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t="s">
        <v>116</v>
      </c>
      <c r="B155" s="19">
        <v>326</v>
      </c>
      <c r="C155" s="18" t="s">
        <v>46</v>
      </c>
      <c r="D155" s="18" t="s">
        <v>103</v>
      </c>
      <c r="E155" s="18" t="s">
        <v>104</v>
      </c>
      <c r="F155" s="53">
        <v>6.3</v>
      </c>
      <c r="G155" s="53"/>
      <c r="H155" s="18"/>
      <c r="I155" s="11" t="str">
        <f>LEFT(Tabel1[[#This Row],[Ruumi tüüp (TALO Tüüpruumide nimestik)]],2)</f>
        <v>52</v>
      </c>
      <c r="J155" s="22" t="s">
        <v>49</v>
      </c>
      <c r="K155" s="18" t="s">
        <v>50</v>
      </c>
      <c r="L155" s="11" t="str">
        <f>IFERROR(VLOOKUP(Tabel1[[#This Row],[Üürnik]],'Lepingu lisa'!$AW$3:$AX$22,2,FALSE),"")</f>
        <v>VILJANDIPARGI_03</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t="s">
        <v>116</v>
      </c>
      <c r="B156" s="19">
        <v>327</v>
      </c>
      <c r="C156" s="18" t="s">
        <v>46</v>
      </c>
      <c r="D156" s="18" t="s">
        <v>103</v>
      </c>
      <c r="E156" s="18" t="s">
        <v>104</v>
      </c>
      <c r="F156" s="53">
        <v>6.3</v>
      </c>
      <c r="G156" s="53"/>
      <c r="H156" s="18"/>
      <c r="I156" s="11" t="str">
        <f>LEFT(Tabel1[[#This Row],[Ruumi tüüp (TALO Tüüpruumide nimestik)]],2)</f>
        <v>52</v>
      </c>
      <c r="J156" s="22" t="s">
        <v>49</v>
      </c>
      <c r="K156" s="18" t="s">
        <v>83</v>
      </c>
      <c r="L156" s="11" t="str">
        <f>IFERROR(VLOOKUP(Tabel1[[#This Row],[Üürnik]],'Lepingu lisa'!$AW$3:$AX$22,2,FALSE),"")</f>
        <v>VILJANDIPARGI_09</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t="s">
        <v>116</v>
      </c>
      <c r="B157" s="19">
        <v>328</v>
      </c>
      <c r="C157" s="18" t="s">
        <v>46</v>
      </c>
      <c r="D157" s="18" t="s">
        <v>56</v>
      </c>
      <c r="E157" s="18" t="s">
        <v>57</v>
      </c>
      <c r="F157" s="53">
        <v>7.5</v>
      </c>
      <c r="G157" s="53"/>
      <c r="H157" s="18"/>
      <c r="I157" s="11" t="str">
        <f>LEFT(Tabel1[[#This Row],[Ruumi tüüp (TALO Tüüpruumide nimestik)]],2)</f>
        <v>91</v>
      </c>
      <c r="J157" s="22" t="s">
        <v>49</v>
      </c>
      <c r="K157" s="18" t="s">
        <v>50</v>
      </c>
      <c r="L157" s="11" t="str">
        <f>IFERROR(VLOOKUP(Tabel1[[#This Row],[Üürnik]],'Lepingu lisa'!$AW$3:$AX$22,2,FALSE),"")</f>
        <v>VILJANDIPARGI_03</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t="s">
        <v>116</v>
      </c>
      <c r="B158" s="19">
        <v>329</v>
      </c>
      <c r="C158" s="18" t="s">
        <v>46</v>
      </c>
      <c r="D158" s="18" t="s">
        <v>103</v>
      </c>
      <c r="E158" s="18" t="s">
        <v>104</v>
      </c>
      <c r="F158" s="53">
        <v>7.6</v>
      </c>
      <c r="G158" s="53"/>
      <c r="H158" s="18"/>
      <c r="I158" s="11" t="str">
        <f>LEFT(Tabel1[[#This Row],[Ruumi tüüp (TALO Tüüpruumide nimestik)]],2)</f>
        <v>52</v>
      </c>
      <c r="J158" s="22" t="s">
        <v>49</v>
      </c>
      <c r="K158" s="18" t="s">
        <v>50</v>
      </c>
      <c r="L158" s="11" t="str">
        <f>IFERROR(VLOOKUP(Tabel1[[#This Row],[Üürnik]],'Lepingu lisa'!$AW$3:$AX$22,2,FALSE),"")</f>
        <v>VILJANDIPARGI_03</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t="s">
        <v>5</v>
      </c>
      <c r="B159" s="19" t="s">
        <v>118</v>
      </c>
      <c r="C159" s="18" t="s">
        <v>52</v>
      </c>
      <c r="D159" s="18" t="s">
        <v>53</v>
      </c>
      <c r="E159" s="18" t="s">
        <v>54</v>
      </c>
      <c r="F159" s="53">
        <v>12.7</v>
      </c>
      <c r="G159" s="53"/>
      <c r="H159" s="18"/>
      <c r="I159" s="11" t="str">
        <f>LEFT(Tabel1[[#This Row],[Ruumi tüüp (TALO Tüüpruumide nimestik)]],2)</f>
        <v>92</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t="s">
        <v>5</v>
      </c>
      <c r="B160" s="19" t="s">
        <v>119</v>
      </c>
      <c r="C160" s="18" t="s">
        <v>86</v>
      </c>
      <c r="D160" s="18" t="s">
        <v>114</v>
      </c>
      <c r="E160" s="18" t="s">
        <v>115</v>
      </c>
      <c r="F160" s="53">
        <v>132.69999999999999</v>
      </c>
      <c r="G160" s="53"/>
      <c r="H160" s="18"/>
      <c r="I160" s="11" t="str">
        <f>LEFT(Tabel1[[#This Row],[Ruumi tüüp (TALO Tüüpruumide nimestik)]],2)</f>
        <v>96</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t="s">
        <v>5</v>
      </c>
      <c r="B161" s="19" t="s">
        <v>120</v>
      </c>
      <c r="C161" s="18" t="s">
        <v>46</v>
      </c>
      <c r="D161" s="18" t="s">
        <v>98</v>
      </c>
      <c r="E161" s="18" t="s">
        <v>99</v>
      </c>
      <c r="F161" s="53">
        <v>157.69999999999999</v>
      </c>
      <c r="G161" s="53"/>
      <c r="H161" s="18"/>
      <c r="I161" s="11" t="str">
        <f>LEFT(Tabel1[[#This Row],[Ruumi tüüp (TALO Tüüpruumide nimestik)]],2)</f>
        <v>47</v>
      </c>
      <c r="J161" s="22" t="s">
        <v>49</v>
      </c>
      <c r="K161" s="18" t="s">
        <v>50</v>
      </c>
      <c r="L161" s="11" t="str">
        <f>IFERROR(VLOOKUP(Tabel1[[#This Row],[Üürnik]],'Lepingu lisa'!$AW$3:$AX$22,2,FALSE),"")</f>
        <v>VILJANDIPARGI_03</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t="s">
        <v>5</v>
      </c>
      <c r="B162" s="19" t="s">
        <v>121</v>
      </c>
      <c r="C162" s="18" t="s">
        <v>86</v>
      </c>
      <c r="D162" s="18" t="s">
        <v>114</v>
      </c>
      <c r="E162" s="18" t="s">
        <v>115</v>
      </c>
      <c r="F162" s="53">
        <v>121.8</v>
      </c>
      <c r="G162" s="53"/>
      <c r="H162" s="18"/>
      <c r="I162" s="11" t="str">
        <f>LEFT(Tabel1[[#This Row],[Ruumi tüüp (TALO Tüüpruumide nimestik)]],2)</f>
        <v>96</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77">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4"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59"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2F31E210-96FF-4620-8505-B3AC39389AB4}">
            <xm:f>AND($C4=Tabelid!J$4,$J4="")</xm:f>
            <x14:dxf>
              <fill>
                <patternFill>
                  <bgColor rgb="FFFFFFCC"/>
                </patternFill>
              </fill>
            </x14:dxf>
          </x14:cfRule>
          <xm:sqref>J4:J1003</xm:sqref>
        </x14:conditionalFormatting>
        <x14:conditionalFormatting xmlns:xm="http://schemas.microsoft.com/office/excel/2006/main">
          <x14:cfRule type="expression" priority="14" id="{E387A0F7-7FD6-4006-B682-D7DE4C65996F}">
            <xm:f>OR(AND($J4=Tabelid!$L$1,$K4=""),AND($J4&lt;&gt;Tabelid!$L$1,$K4&lt;&gt;""))</xm:f>
            <x14:dxf>
              <fill>
                <patternFill>
                  <bgColor rgb="FFFF0000"/>
                </patternFill>
              </fill>
            </x14:dxf>
          </x14:cfRule>
          <x14:cfRule type="expression" priority="16"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61"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3"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7" id="{A0716F3A-E2F5-4B35-9B95-355701E82439}">
            <xm:f>AND(NOT(OR(AND($J4=Tabelid!$L$6,NOT(O$3="")),AND($J4=Tabelid!$L$5,NOT(O$3=""),COUNTIFS($K:$K,O$3)&gt;0),AND($J4=Tabelid!$L$4,NOT(O$3=""),COUNTIFS($K$4:$K$1002,O$3,$A$4:$A$1002,$A4)&gt;0))),O4&lt;&gt;"")</xm:f>
            <x14:dxf>
              <fill>
                <patternFill>
                  <bgColor rgb="FFFF0000"/>
                </patternFill>
              </fill>
            </x14:dxf>
          </x14:cfRule>
          <x14:cfRule type="expression" priority="65"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35</v>
      </c>
      <c r="B1" s="44" t="s">
        <v>122</v>
      </c>
      <c r="C1" s="44" t="s">
        <v>123</v>
      </c>
      <c r="D1" s="44" t="s">
        <v>124</v>
      </c>
    </row>
    <row r="2" spans="1:4" x14ac:dyDescent="0.25">
      <c r="A2" s="45" t="s">
        <v>125</v>
      </c>
      <c r="B2" s="45" t="s">
        <v>126</v>
      </c>
      <c r="C2" s="45" t="s">
        <v>127</v>
      </c>
      <c r="D2" s="45" t="str">
        <f>C2&amp;A2&amp;B2</f>
        <v>KORRUSE AVATUD NETOPINDRõdu98 Välisruumid</v>
      </c>
    </row>
    <row r="3" spans="1:4" x14ac:dyDescent="0.25">
      <c r="A3" s="45" t="s">
        <v>128</v>
      </c>
      <c r="B3" s="45" t="s">
        <v>126</v>
      </c>
      <c r="C3" s="45" t="s">
        <v>127</v>
      </c>
      <c r="D3" s="45" t="str">
        <f t="shared" ref="D3:D66" si="0">C3&amp;A3&amp;B3</f>
        <v>KORRUSE AVATUD NETOPINDTerrass98 Välisruumid</v>
      </c>
    </row>
    <row r="4" spans="1:4" x14ac:dyDescent="0.25">
      <c r="A4" s="45" t="s">
        <v>129</v>
      </c>
      <c r="B4" s="45" t="s">
        <v>126</v>
      </c>
      <c r="C4" s="45" t="s">
        <v>127</v>
      </c>
      <c r="D4" s="45" t="str">
        <f t="shared" si="0"/>
        <v>KORRUSE AVATUD NETOPINDVarjualune98 Välisruumid</v>
      </c>
    </row>
    <row r="5" spans="1:4" x14ac:dyDescent="0.25">
      <c r="A5" s="45" t="s">
        <v>87</v>
      </c>
      <c r="B5" s="45" t="s">
        <v>88</v>
      </c>
      <c r="C5" s="45" t="s">
        <v>86</v>
      </c>
      <c r="D5" s="45" t="str">
        <f t="shared" si="0"/>
        <v>TEHNOPINDAlajaam/Trafo/Jaotla97 Elektrotehnilised ruumid</v>
      </c>
    </row>
    <row r="6" spans="1:4" x14ac:dyDescent="0.25">
      <c r="A6" s="45" t="s">
        <v>130</v>
      </c>
      <c r="B6" s="45" t="s">
        <v>131</v>
      </c>
      <c r="C6" s="45" t="s">
        <v>86</v>
      </c>
      <c r="D6" s="45" t="str">
        <f t="shared" si="0"/>
        <v>TEHNOPINDBasseini tehniline ruum94 Kütte- ja veehooldusruumid</v>
      </c>
    </row>
    <row r="7" spans="1:4" x14ac:dyDescent="0.25">
      <c r="A7" s="45" t="s">
        <v>132</v>
      </c>
      <c r="B7" s="45" t="s">
        <v>131</v>
      </c>
      <c r="C7" s="45" t="s">
        <v>86</v>
      </c>
      <c r="D7" s="45" t="str">
        <f t="shared" si="0"/>
        <v>TEHNOPINDBoileriruum94 Kütte- ja veehooldusruumid</v>
      </c>
    </row>
    <row r="8" spans="1:4" x14ac:dyDescent="0.25">
      <c r="A8" s="45" t="s">
        <v>133</v>
      </c>
      <c r="B8" s="45" t="s">
        <v>88</v>
      </c>
      <c r="C8" s="45" t="s">
        <v>86</v>
      </c>
      <c r="D8" s="45" t="str">
        <f t="shared" si="0"/>
        <v>TEHNOPINDElektrikilp97 Elektrotehnilised ruumid</v>
      </c>
    </row>
    <row r="9" spans="1:4" x14ac:dyDescent="0.25">
      <c r="A9" s="45" t="s">
        <v>134</v>
      </c>
      <c r="B9" s="45" t="s">
        <v>131</v>
      </c>
      <c r="C9" s="45" t="s">
        <v>86</v>
      </c>
      <c r="D9" s="45" t="str">
        <f t="shared" si="0"/>
        <v>TEHNOPINDGaasiruum94 Kütte- ja veehooldusruumid</v>
      </c>
    </row>
    <row r="10" spans="1:4" x14ac:dyDescent="0.25">
      <c r="A10" s="45" t="s">
        <v>135</v>
      </c>
      <c r="B10" s="45" t="s">
        <v>88</v>
      </c>
      <c r="C10" s="45" t="s">
        <v>86</v>
      </c>
      <c r="D10" s="45" t="str">
        <f t="shared" si="0"/>
        <v>TEHNOPINDGeneraatoriruum97 Elektrotehnilised ruumid</v>
      </c>
    </row>
    <row r="11" spans="1:4" x14ac:dyDescent="0.25">
      <c r="A11" s="45" t="s">
        <v>136</v>
      </c>
      <c r="B11" s="45" t="s">
        <v>137</v>
      </c>
      <c r="C11" s="45" t="s">
        <v>86</v>
      </c>
      <c r="D11" s="45" t="str">
        <f t="shared" si="0"/>
        <v>TEHNOPINDHoolderuum99 Liigitamata liiklus- ja tehnoruumid</v>
      </c>
    </row>
    <row r="12" spans="1:4" x14ac:dyDescent="0.25">
      <c r="A12" s="45" t="s">
        <v>138</v>
      </c>
      <c r="B12" s="45" t="s">
        <v>131</v>
      </c>
      <c r="C12" s="45" t="s">
        <v>86</v>
      </c>
      <c r="D12" s="45" t="str">
        <f t="shared" si="0"/>
        <v>TEHNOPINDJahutusruum94 Kütte- ja veehooldusruumid</v>
      </c>
    </row>
    <row r="13" spans="1:4" x14ac:dyDescent="0.25">
      <c r="A13" s="45" t="s">
        <v>139</v>
      </c>
      <c r="B13" s="45" t="s">
        <v>131</v>
      </c>
      <c r="C13" s="45" t="s">
        <v>86</v>
      </c>
      <c r="D13" s="45" t="str">
        <f t="shared" si="0"/>
        <v>TEHNOPINDKatlaruum94 Kütte- ja veehooldusruumid</v>
      </c>
    </row>
    <row r="14" spans="1:4" x14ac:dyDescent="0.25">
      <c r="A14" s="45" t="s">
        <v>140</v>
      </c>
      <c r="B14" s="45" t="s">
        <v>137</v>
      </c>
      <c r="C14" s="45" t="s">
        <v>86</v>
      </c>
      <c r="D14" s="45" t="str">
        <f t="shared" si="0"/>
        <v>TEHNOPINDKütusehoidla99 Liigitamata liiklus- ja tehnoruumid</v>
      </c>
    </row>
    <row r="15" spans="1:4" x14ac:dyDescent="0.25">
      <c r="A15" s="45" t="s">
        <v>141</v>
      </c>
      <c r="B15" s="45" t="s">
        <v>88</v>
      </c>
      <c r="C15" s="45" t="s">
        <v>86</v>
      </c>
      <c r="D15" s="45" t="str">
        <f t="shared" si="0"/>
        <v>TEHNOPINDLifti masinaruum97 Elektrotehnilised ruumid</v>
      </c>
    </row>
    <row r="16" spans="1:4" x14ac:dyDescent="0.25">
      <c r="A16" s="45" t="s">
        <v>141</v>
      </c>
      <c r="B16" s="45" t="s">
        <v>137</v>
      </c>
      <c r="C16" s="45" t="s">
        <v>86</v>
      </c>
      <c r="D16" s="45" t="str">
        <f t="shared" si="0"/>
        <v>TEHNOPINDLifti masinaruum99 Liigitamata liiklus- ja tehnoruumid</v>
      </c>
    </row>
    <row r="17" spans="1:4" x14ac:dyDescent="0.25">
      <c r="A17" s="45" t="s">
        <v>142</v>
      </c>
      <c r="B17" s="45" t="s">
        <v>88</v>
      </c>
      <c r="C17" s="45" t="s">
        <v>86</v>
      </c>
      <c r="D17" s="45" t="str">
        <f t="shared" si="0"/>
        <v>TEHNOPINDPumpla97 Elektrotehnilised ruumid</v>
      </c>
    </row>
    <row r="18" spans="1:4" x14ac:dyDescent="0.25">
      <c r="A18" s="45" t="s">
        <v>142</v>
      </c>
      <c r="B18" s="45" t="s">
        <v>137</v>
      </c>
      <c r="C18" s="45" t="s">
        <v>86</v>
      </c>
      <c r="D18" s="45" t="str">
        <f t="shared" si="0"/>
        <v>TEHNOPINDPumpla99 Liigitamata liiklus- ja tehnoruumid</v>
      </c>
    </row>
    <row r="19" spans="1:4" x14ac:dyDescent="0.25">
      <c r="A19" s="45" t="s">
        <v>143</v>
      </c>
      <c r="B19" s="45" t="s">
        <v>131</v>
      </c>
      <c r="C19" s="45" t="s">
        <v>86</v>
      </c>
      <c r="D19" s="45" t="str">
        <f t="shared" si="0"/>
        <v>TEHNOPINDSamarõhukamber94 Kütte- ja veehooldusruumid</v>
      </c>
    </row>
    <row r="20" spans="1:4" x14ac:dyDescent="0.25">
      <c r="A20" s="45" t="s">
        <v>143</v>
      </c>
      <c r="B20" s="45" t="s">
        <v>137</v>
      </c>
      <c r="C20" s="45" t="s">
        <v>86</v>
      </c>
      <c r="D20" s="45" t="str">
        <f t="shared" si="0"/>
        <v>TEHNOPINDSamarõhukamber99 Liigitamata liiklus- ja tehnoruumid</v>
      </c>
    </row>
    <row r="21" spans="1:4" x14ac:dyDescent="0.25">
      <c r="A21" s="45" t="s">
        <v>144</v>
      </c>
      <c r="B21" s="45" t="s">
        <v>88</v>
      </c>
      <c r="C21" s="45" t="s">
        <v>86</v>
      </c>
      <c r="D21" s="45" t="str">
        <f t="shared" si="0"/>
        <v>TEHNOPINDSideruum/Nõrkvool97 Elektrotehnilised ruumid</v>
      </c>
    </row>
    <row r="22" spans="1:4" x14ac:dyDescent="0.25">
      <c r="A22" s="45" t="s">
        <v>144</v>
      </c>
      <c r="B22" s="45" t="s">
        <v>137</v>
      </c>
      <c r="C22" s="45" t="s">
        <v>86</v>
      </c>
      <c r="D22" s="45" t="str">
        <f t="shared" si="0"/>
        <v>TEHNOPINDSideruum/Nõrkvool99 Liigitamata liiklus- ja tehnoruumid</v>
      </c>
    </row>
    <row r="23" spans="1:4" x14ac:dyDescent="0.25">
      <c r="A23" s="45" t="s">
        <v>145</v>
      </c>
      <c r="B23" s="45" t="s">
        <v>131</v>
      </c>
      <c r="C23" s="45" t="s">
        <v>86</v>
      </c>
      <c r="D23" s="45" t="str">
        <f t="shared" si="0"/>
        <v>TEHNOPINDSoojasõlm94 Kütte- ja veehooldusruumid</v>
      </c>
    </row>
    <row r="24" spans="1:4" x14ac:dyDescent="0.25">
      <c r="A24" s="45" t="s">
        <v>146</v>
      </c>
      <c r="B24" s="45" t="s">
        <v>131</v>
      </c>
      <c r="C24" s="45" t="s">
        <v>86</v>
      </c>
      <c r="D24" s="45" t="str">
        <f t="shared" si="0"/>
        <v>TEHNOPINDSprinkler/Tuletõrje pump94 Kütte- ja veehooldusruumid</v>
      </c>
    </row>
    <row r="25" spans="1:4" x14ac:dyDescent="0.25">
      <c r="A25" s="45" t="s">
        <v>146</v>
      </c>
      <c r="B25" s="45" t="s">
        <v>137</v>
      </c>
      <c r="C25" s="45" t="s">
        <v>86</v>
      </c>
      <c r="D25" s="45" t="str">
        <f t="shared" si="0"/>
        <v>TEHNOPINDSprinkler/Tuletõrje pump99 Liigitamata liiklus- ja tehnoruumid</v>
      </c>
    </row>
    <row r="26" spans="1:4" x14ac:dyDescent="0.25">
      <c r="A26" s="45" t="s">
        <v>147</v>
      </c>
      <c r="B26" s="45" t="s">
        <v>88</v>
      </c>
      <c r="C26" s="45" t="s">
        <v>86</v>
      </c>
      <c r="D26" s="45" t="str">
        <f t="shared" si="0"/>
        <v>TEHNOPINDUPS-ruum97 Elektrotehnilised ruumid</v>
      </c>
    </row>
    <row r="27" spans="1:4" x14ac:dyDescent="0.25">
      <c r="A27" s="45" t="s">
        <v>147</v>
      </c>
      <c r="B27" s="45" t="s">
        <v>137</v>
      </c>
      <c r="C27" s="45" t="s">
        <v>86</v>
      </c>
      <c r="D27" s="45" t="str">
        <f t="shared" si="0"/>
        <v>TEHNOPINDUPS-ruum99 Liigitamata liiklus- ja tehnoruumid</v>
      </c>
    </row>
    <row r="28" spans="1:4" x14ac:dyDescent="0.25">
      <c r="A28" s="45" t="s">
        <v>148</v>
      </c>
      <c r="B28" s="45" t="s">
        <v>131</v>
      </c>
      <c r="C28" s="45" t="s">
        <v>86</v>
      </c>
      <c r="D28" s="45" t="str">
        <f t="shared" si="0"/>
        <v>TEHNOPINDVeemõõdusõlm94 Kütte- ja veehooldusruumid</v>
      </c>
    </row>
    <row r="29" spans="1:4" x14ac:dyDescent="0.25">
      <c r="A29" s="45" t="s">
        <v>114</v>
      </c>
      <c r="B29" s="45" t="s">
        <v>115</v>
      </c>
      <c r="C29" s="45" t="s">
        <v>86</v>
      </c>
      <c r="D29" s="45" t="str">
        <f t="shared" si="0"/>
        <v>TEHNOPINDVent ruum96 Ventilatsiooniruumid</v>
      </c>
    </row>
    <row r="30" spans="1:4" x14ac:dyDescent="0.25">
      <c r="A30" s="45" t="s">
        <v>149</v>
      </c>
      <c r="B30" s="45" t="s">
        <v>115</v>
      </c>
      <c r="C30" s="45" t="s">
        <v>86</v>
      </c>
      <c r="D30" s="45" t="str">
        <f t="shared" si="0"/>
        <v>TEHNOPINDÕhuvõtukamber96 Ventilatsiooniruumid</v>
      </c>
    </row>
    <row r="31" spans="1:4" x14ac:dyDescent="0.25">
      <c r="A31" s="45" t="s">
        <v>150</v>
      </c>
      <c r="B31" s="45" t="s">
        <v>54</v>
      </c>
      <c r="C31" s="45" t="s">
        <v>52</v>
      </c>
      <c r="D31" s="45" t="str">
        <f t="shared" si="0"/>
        <v>VERTIKAALSETE ÜHENDUSTEEDE PINDLift92 Vertikaalliiklusruumid</v>
      </c>
    </row>
    <row r="32" spans="1:4" x14ac:dyDescent="0.25">
      <c r="A32" s="45" t="s">
        <v>151</v>
      </c>
      <c r="B32" s="45" t="s">
        <v>54</v>
      </c>
      <c r="C32" s="45" t="s">
        <v>52</v>
      </c>
      <c r="D32" s="45" t="str">
        <f t="shared" si="0"/>
        <v>VERTIKAALSETE ÜHENDUSTEEDE PINDŠaht92 Vertikaalliiklusruumid</v>
      </c>
    </row>
    <row r="33" spans="1:4" x14ac:dyDescent="0.25">
      <c r="A33" s="45" t="s">
        <v>53</v>
      </c>
      <c r="B33" s="45" t="s">
        <v>54</v>
      </c>
      <c r="C33" s="45" t="s">
        <v>52</v>
      </c>
      <c r="D33" s="45" t="str">
        <f t="shared" si="0"/>
        <v>VERTIKAALSETE ÜHENDUSTEEDE PINDTrepp/Trepikoda92 Vertikaalliiklusruumid</v>
      </c>
    </row>
    <row r="34" spans="1:4" x14ac:dyDescent="0.25">
      <c r="A34" s="45" t="s">
        <v>97</v>
      </c>
      <c r="B34" s="45" t="s">
        <v>57</v>
      </c>
      <c r="C34" s="45" t="s">
        <v>46</v>
      </c>
      <c r="D34" s="45" t="str">
        <f t="shared" si="0"/>
        <v>ÜÜRITAV PINDAatrium/Fuajee91 Horisontaalliiklusruumid</v>
      </c>
    </row>
    <row r="35" spans="1:4" x14ac:dyDescent="0.25">
      <c r="A35" s="45" t="s">
        <v>59</v>
      </c>
      <c r="B35" s="45" t="s">
        <v>60</v>
      </c>
      <c r="C35" s="45" t="s">
        <v>46</v>
      </c>
      <c r="D35" s="45" t="str">
        <f t="shared" si="0"/>
        <v>ÜÜRITAV PINDAbiruum23 Äriruumide abiruumid</v>
      </c>
    </row>
    <row r="36" spans="1:4" x14ac:dyDescent="0.25">
      <c r="A36" s="45" t="s">
        <v>95</v>
      </c>
      <c r="B36" s="45" t="s">
        <v>96</v>
      </c>
      <c r="C36" s="45" t="s">
        <v>46</v>
      </c>
      <c r="D36" s="45" t="str">
        <f t="shared" si="0"/>
        <v>ÜÜRITAV PINDArhiiv53 Arhiivid</v>
      </c>
    </row>
    <row r="37" spans="1:4" x14ac:dyDescent="0.25">
      <c r="A37" s="45" t="s">
        <v>109</v>
      </c>
      <c r="B37" s="45" t="s">
        <v>110</v>
      </c>
      <c r="C37" s="45" t="s">
        <v>46</v>
      </c>
      <c r="D37" s="45" t="str">
        <f t="shared" si="0"/>
        <v>ÜÜRITAV PINDAuditoorium34 Auditooriumid</v>
      </c>
    </row>
    <row r="38" spans="1:4" x14ac:dyDescent="0.25">
      <c r="A38" s="45" t="s">
        <v>152</v>
      </c>
      <c r="B38" s="45" t="s">
        <v>153</v>
      </c>
      <c r="C38" s="45" t="s">
        <v>46</v>
      </c>
      <c r="D38" s="45" t="str">
        <f t="shared" si="0"/>
        <v>ÜÜRITAV PINDAutopesula85 Pesumaja</v>
      </c>
    </row>
    <row r="39" spans="1:4" x14ac:dyDescent="0.25">
      <c r="A39" s="45" t="s">
        <v>154</v>
      </c>
      <c r="B39" s="45" t="s">
        <v>78</v>
      </c>
      <c r="C39" s="45" t="s">
        <v>46</v>
      </c>
      <c r="D39" s="45" t="str">
        <f t="shared" si="0"/>
        <v>ÜÜRITAV PINDDesokamber49 Ruumigrupi liigitamata eriruumid</v>
      </c>
    </row>
    <row r="40" spans="1:4" x14ac:dyDescent="0.25">
      <c r="A40" s="45" t="s">
        <v>155</v>
      </c>
      <c r="B40" s="45" t="s">
        <v>96</v>
      </c>
      <c r="C40" s="45" t="s">
        <v>46</v>
      </c>
      <c r="D40" s="45" t="str">
        <f t="shared" si="0"/>
        <v>ÜÜRITAV PINDDokumendihoidla53 Arhiivid</v>
      </c>
    </row>
    <row r="41" spans="1:4" x14ac:dyDescent="0.25">
      <c r="A41" s="45" t="s">
        <v>155</v>
      </c>
      <c r="B41" s="45" t="s">
        <v>48</v>
      </c>
      <c r="C41" s="45" t="s">
        <v>46</v>
      </c>
      <c r="D41" s="45" t="str">
        <f t="shared" si="0"/>
        <v>ÜÜRITAV PINDDokumendihoidla59 Liigitamata hoiuruumid</v>
      </c>
    </row>
    <row r="42" spans="1:4" x14ac:dyDescent="0.25">
      <c r="A42" s="45" t="s">
        <v>100</v>
      </c>
      <c r="B42" s="45" t="s">
        <v>57</v>
      </c>
      <c r="C42" s="45" t="s">
        <v>46</v>
      </c>
      <c r="D42" s="45" t="str">
        <f t="shared" si="0"/>
        <v>ÜÜRITAV PINDEesruum91 Horisontaalliiklusruumid</v>
      </c>
    </row>
    <row r="43" spans="1:4" x14ac:dyDescent="0.25">
      <c r="A43" s="45" t="s">
        <v>156</v>
      </c>
      <c r="B43" s="45" t="s">
        <v>157</v>
      </c>
      <c r="C43" s="45" t="s">
        <v>46</v>
      </c>
      <c r="D43" s="45" t="str">
        <f t="shared" si="0"/>
        <v>ÜÜRITAV PINDEluruum11 Korterid tubade arvu järgi</v>
      </c>
    </row>
    <row r="44" spans="1:4" x14ac:dyDescent="0.25">
      <c r="A44" s="45" t="s">
        <v>156</v>
      </c>
      <c r="B44" s="45" t="s">
        <v>158</v>
      </c>
      <c r="C44" s="45" t="s">
        <v>46</v>
      </c>
      <c r="D44" s="45" t="str">
        <f t="shared" si="0"/>
        <v>ÜÜRITAV PINDEluruum12 Eluruumid eraldi</v>
      </c>
    </row>
    <row r="45" spans="1:4" x14ac:dyDescent="0.25">
      <c r="A45" s="45" t="s">
        <v>156</v>
      </c>
      <c r="B45" s="45" t="s">
        <v>159</v>
      </c>
      <c r="C45" s="45" t="s">
        <v>46</v>
      </c>
      <c r="D45" s="45" t="str">
        <f t="shared" si="0"/>
        <v>ÜÜRITAV PINDEluruum13 Majutusruumid</v>
      </c>
    </row>
    <row r="46" spans="1:4" x14ac:dyDescent="0.25">
      <c r="A46" s="45" t="s">
        <v>156</v>
      </c>
      <c r="B46" s="45" t="s">
        <v>160</v>
      </c>
      <c r="C46" s="45" t="s">
        <v>46</v>
      </c>
      <c r="D46" s="45" t="str">
        <f t="shared" si="0"/>
        <v>ÜÜRITAV PINDEluruum15 Ühiselamutoad</v>
      </c>
    </row>
    <row r="47" spans="1:4" x14ac:dyDescent="0.25">
      <c r="A47" s="45" t="s">
        <v>156</v>
      </c>
      <c r="B47" s="45" t="s">
        <v>161</v>
      </c>
      <c r="C47" s="45" t="s">
        <v>46</v>
      </c>
      <c r="D47" s="45" t="str">
        <f t="shared" si="0"/>
        <v>ÜÜRITAV PINDEluruum16 Hotellitoad</v>
      </c>
    </row>
    <row r="48" spans="1:4" x14ac:dyDescent="0.25">
      <c r="A48" s="45" t="s">
        <v>156</v>
      </c>
      <c r="B48" s="45" t="s">
        <v>162</v>
      </c>
      <c r="C48" s="45" t="s">
        <v>46</v>
      </c>
      <c r="D48" s="45" t="str">
        <f t="shared" si="0"/>
        <v>ÜÜRITAV PINDEluruum17 Kasarmutoad</v>
      </c>
    </row>
    <row r="49" spans="1:4" x14ac:dyDescent="0.25">
      <c r="A49" s="45" t="s">
        <v>156</v>
      </c>
      <c r="B49" s="45" t="s">
        <v>163</v>
      </c>
      <c r="C49" s="45" t="s">
        <v>46</v>
      </c>
      <c r="D49" s="45" t="str">
        <f t="shared" si="0"/>
        <v>ÜÜRITAV PINDEluruum18 Magamissaalid</v>
      </c>
    </row>
    <row r="50" spans="1:4" x14ac:dyDescent="0.25">
      <c r="A50" s="45" t="s">
        <v>156</v>
      </c>
      <c r="B50" s="45" t="s">
        <v>164</v>
      </c>
      <c r="C50" s="45" t="s">
        <v>46</v>
      </c>
      <c r="D50" s="45" t="str">
        <f t="shared" si="0"/>
        <v>ÜÜRITAV PINDEluruum19 Liigitamata eluruumid</v>
      </c>
    </row>
    <row r="51" spans="1:4" x14ac:dyDescent="0.25">
      <c r="A51" s="45" t="s">
        <v>77</v>
      </c>
      <c r="B51" s="45" t="s">
        <v>78</v>
      </c>
      <c r="C51" s="45" t="s">
        <v>46</v>
      </c>
      <c r="D51" s="45" t="str">
        <f t="shared" si="0"/>
        <v>ÜÜRITAV PINDEriotstarbeline ruum49 Ruumigrupi liigitamata eriruumid</v>
      </c>
    </row>
    <row r="52" spans="1:4" x14ac:dyDescent="0.25">
      <c r="A52" s="45" t="s">
        <v>165</v>
      </c>
      <c r="B52" s="45" t="s">
        <v>166</v>
      </c>
      <c r="C52" s="45" t="s">
        <v>46</v>
      </c>
      <c r="D52" s="45" t="str">
        <f t="shared" si="0"/>
        <v>ÜÜRITAV PINDGaraaž55 Garaažid</v>
      </c>
    </row>
    <row r="53" spans="1:4" x14ac:dyDescent="0.25">
      <c r="A53" s="45" t="s">
        <v>167</v>
      </c>
      <c r="B53" s="45" t="s">
        <v>168</v>
      </c>
      <c r="C53" s="45" t="s">
        <v>46</v>
      </c>
      <c r="D53" s="45" t="str">
        <f t="shared" si="0"/>
        <v>ÜÜRITAV PINDGarderoob51 Garderoobiruumid</v>
      </c>
    </row>
    <row r="54" spans="1:4" x14ac:dyDescent="0.25">
      <c r="A54" s="45" t="s">
        <v>103</v>
      </c>
      <c r="B54" s="45" t="s">
        <v>104</v>
      </c>
      <c r="C54" s="45" t="s">
        <v>46</v>
      </c>
      <c r="D54" s="45" t="str">
        <f t="shared" si="0"/>
        <v>ÜÜRITAV PINDHoiuruum/Ladu52 Laod</v>
      </c>
    </row>
    <row r="55" spans="1:4" x14ac:dyDescent="0.25">
      <c r="A55" s="45" t="s">
        <v>103</v>
      </c>
      <c r="B55" s="45" t="s">
        <v>48</v>
      </c>
      <c r="C55" s="45" t="s">
        <v>46</v>
      </c>
      <c r="D55" s="45" t="str">
        <f t="shared" si="0"/>
        <v>ÜÜRITAV PINDHoiuruum/Ladu59 Liigitamata hoiuruumid</v>
      </c>
    </row>
    <row r="56" spans="1:4" x14ac:dyDescent="0.25">
      <c r="A56" s="45" t="s">
        <v>169</v>
      </c>
      <c r="B56" s="45" t="s">
        <v>48</v>
      </c>
      <c r="C56" s="45" t="s">
        <v>46</v>
      </c>
      <c r="D56" s="45" t="str">
        <f t="shared" si="0"/>
        <v>ÜÜRITAV PINDJalgrataste hoidla59 Liigitamata hoiuruumid</v>
      </c>
    </row>
    <row r="57" spans="1:4" x14ac:dyDescent="0.25">
      <c r="A57" s="45" t="s">
        <v>170</v>
      </c>
      <c r="B57" s="45" t="s">
        <v>171</v>
      </c>
      <c r="C57" s="45" t="s">
        <v>46</v>
      </c>
      <c r="D57" s="45" t="str">
        <f t="shared" si="0"/>
        <v>ÜÜRITAV PINDJäätmed87 Jäätmehooldusruumid</v>
      </c>
    </row>
    <row r="58" spans="1:4" x14ac:dyDescent="0.25">
      <c r="A58" s="46" t="s">
        <v>172</v>
      </c>
      <c r="B58" s="45" t="s">
        <v>78</v>
      </c>
      <c r="C58" s="45" t="s">
        <v>46</v>
      </c>
      <c r="D58" s="45" t="str">
        <f t="shared" si="0"/>
        <v>ÜÜRITAV PINDKaaluruum49 Ruumigrupi liigitamata eriruumid</v>
      </c>
    </row>
    <row r="59" spans="1:4" x14ac:dyDescent="0.25">
      <c r="A59" s="45" t="s">
        <v>80</v>
      </c>
      <c r="B59" s="45" t="s">
        <v>81</v>
      </c>
      <c r="C59" s="45" t="s">
        <v>46</v>
      </c>
      <c r="D59" s="45" t="str">
        <f t="shared" si="0"/>
        <v>ÜÜRITAV PINDKabinet/Büroo21 Bürooruumid</v>
      </c>
    </row>
    <row r="60" spans="1:4" x14ac:dyDescent="0.25">
      <c r="A60" s="45" t="s">
        <v>80</v>
      </c>
      <c r="B60" s="45" t="s">
        <v>173</v>
      </c>
      <c r="C60" s="45" t="s">
        <v>46</v>
      </c>
      <c r="D60" s="45" t="str">
        <f t="shared" si="0"/>
        <v>ÜÜRITAV PINDKabinet/Büroo22 Äriruumid</v>
      </c>
    </row>
    <row r="61" spans="1:4" x14ac:dyDescent="0.25">
      <c r="A61" s="45" t="s">
        <v>47</v>
      </c>
      <c r="B61" s="45" t="s">
        <v>48</v>
      </c>
      <c r="C61" s="45" t="s">
        <v>46</v>
      </c>
      <c r="D61" s="45" t="str">
        <f t="shared" si="0"/>
        <v>ÜÜRITAV PINDKelder59 Liigitamata hoiuruumid</v>
      </c>
    </row>
    <row r="62" spans="1:4" x14ac:dyDescent="0.25">
      <c r="A62" s="45" t="s">
        <v>47</v>
      </c>
      <c r="B62" s="45" t="s">
        <v>174</v>
      </c>
      <c r="C62" s="45" t="s">
        <v>46</v>
      </c>
      <c r="D62" s="45" t="str">
        <f t="shared" si="0"/>
        <v>ÜÜRITAV PINDKelder82 Kinnistu juurde kuuluvad laod</v>
      </c>
    </row>
    <row r="63" spans="1:4" x14ac:dyDescent="0.25">
      <c r="A63" s="45" t="s">
        <v>47</v>
      </c>
      <c r="B63" s="45" t="s">
        <v>175</v>
      </c>
      <c r="C63" s="45" t="s">
        <v>46</v>
      </c>
      <c r="D63" s="45" t="str">
        <f t="shared" si="0"/>
        <v>ÜÜRITAV PINDKelder88 Kinnistu eriruumid</v>
      </c>
    </row>
    <row r="64" spans="1:4" x14ac:dyDescent="0.25">
      <c r="A64" s="45" t="s">
        <v>176</v>
      </c>
      <c r="B64" s="45" t="s">
        <v>48</v>
      </c>
      <c r="C64" s="45" t="s">
        <v>46</v>
      </c>
      <c r="D64" s="45" t="str">
        <f t="shared" si="0"/>
        <v>ÜÜRITAV PINDKemikaalid59 Liigitamata hoiuruumid</v>
      </c>
    </row>
    <row r="65" spans="1:4" x14ac:dyDescent="0.25">
      <c r="A65" s="45" t="s">
        <v>111</v>
      </c>
      <c r="B65" s="45" t="s">
        <v>164</v>
      </c>
      <c r="C65" s="45" t="s">
        <v>46</v>
      </c>
      <c r="D65" s="45" t="str">
        <f t="shared" si="0"/>
        <v>ÜÜRITAV PINDKinnipidamisruum19 Liigitamata eluruumid</v>
      </c>
    </row>
    <row r="66" spans="1:4" x14ac:dyDescent="0.25">
      <c r="A66" s="45" t="s">
        <v>111</v>
      </c>
      <c r="B66" s="45" t="s">
        <v>78</v>
      </c>
      <c r="C66" s="45" t="s">
        <v>46</v>
      </c>
      <c r="D66" s="45" t="str">
        <f t="shared" si="0"/>
        <v>ÜÜRITAV PINDKinnipidamisruum49 Ruumigrupi liigitamata eriruumid</v>
      </c>
    </row>
    <row r="67" spans="1:4" x14ac:dyDescent="0.25">
      <c r="A67" s="45" t="s">
        <v>177</v>
      </c>
      <c r="B67" s="45" t="s">
        <v>178</v>
      </c>
      <c r="C67" s="45" t="s">
        <v>46</v>
      </c>
      <c r="D67" s="45" t="str">
        <f t="shared" ref="D67:D120" si="1">C67&amp;A67&amp;B67</f>
        <v>ÜÜRITAV PINDKlassiruum31 Klassiruumid</v>
      </c>
    </row>
    <row r="68" spans="1:4" x14ac:dyDescent="0.25">
      <c r="A68" s="45" t="s">
        <v>179</v>
      </c>
      <c r="B68" s="45" t="s">
        <v>78</v>
      </c>
      <c r="C68" s="45" t="s">
        <v>46</v>
      </c>
      <c r="D68" s="45" t="str">
        <f t="shared" si="1"/>
        <v>ÜÜRITAV PINDKoeraruum49 Ruumigrupi liigitamata eriruumid</v>
      </c>
    </row>
    <row r="69" spans="1:4" x14ac:dyDescent="0.25">
      <c r="A69" s="45" t="s">
        <v>180</v>
      </c>
      <c r="B69" s="45" t="s">
        <v>81</v>
      </c>
      <c r="C69" s="45" t="s">
        <v>46</v>
      </c>
      <c r="D69" s="45" t="str">
        <f t="shared" si="1"/>
        <v>ÜÜRITAV PINDKohtusaal21 Bürooruumid</v>
      </c>
    </row>
    <row r="70" spans="1:4" x14ac:dyDescent="0.25">
      <c r="A70" s="45" t="s">
        <v>56</v>
      </c>
      <c r="B70" s="45" t="s">
        <v>57</v>
      </c>
      <c r="C70" s="45" t="s">
        <v>46</v>
      </c>
      <c r="D70" s="45" t="str">
        <f t="shared" si="1"/>
        <v>ÜÜRITAV PINDKoridor91 Horisontaalliiklusruumid</v>
      </c>
    </row>
    <row r="71" spans="1:4" x14ac:dyDescent="0.25">
      <c r="A71" s="45" t="s">
        <v>101</v>
      </c>
      <c r="B71" s="45" t="s">
        <v>102</v>
      </c>
      <c r="C71" s="45" t="s">
        <v>46</v>
      </c>
      <c r="D71" s="45" t="str">
        <f t="shared" si="1"/>
        <v>ÜÜRITAV PINDKoristus- ja hooldusruum86 Koristus- ja hooldusruumid</v>
      </c>
    </row>
    <row r="72" spans="1:4" x14ac:dyDescent="0.25">
      <c r="A72" s="46" t="s">
        <v>181</v>
      </c>
      <c r="B72" s="45" t="s">
        <v>182</v>
      </c>
      <c r="C72" s="45" t="s">
        <v>46</v>
      </c>
      <c r="D72" s="45" t="str">
        <f t="shared" si="1"/>
        <v>ÜÜRITAV PINDKöögi abiruum64 Köögiruumid</v>
      </c>
    </row>
    <row r="73" spans="1:4" x14ac:dyDescent="0.25">
      <c r="A73" s="45" t="s">
        <v>112</v>
      </c>
      <c r="B73" s="45" t="s">
        <v>113</v>
      </c>
      <c r="C73" s="45" t="s">
        <v>46</v>
      </c>
      <c r="D73" s="45" t="str">
        <f>C73&amp;A73&amp;B73</f>
        <v>ÜÜRITAV PINDKööginurk/Köök62 Töökoha söögitoad</v>
      </c>
    </row>
    <row r="74" spans="1:4" x14ac:dyDescent="0.25">
      <c r="A74" s="45" t="s">
        <v>112</v>
      </c>
      <c r="B74" s="45" t="s">
        <v>182</v>
      </c>
      <c r="C74" s="45" t="s">
        <v>46</v>
      </c>
      <c r="D74" s="45" t="str">
        <f t="shared" si="1"/>
        <v>ÜÜRITAV PINDKööginurk/Köök64 Köögiruumid</v>
      </c>
    </row>
    <row r="75" spans="1:4" x14ac:dyDescent="0.25">
      <c r="A75" s="46" t="s">
        <v>183</v>
      </c>
      <c r="B75" s="45" t="s">
        <v>184</v>
      </c>
      <c r="C75" s="45" t="s">
        <v>46</v>
      </c>
      <c r="D75" s="45" t="str">
        <f t="shared" si="1"/>
        <v>ÜÜRITAV PINDKülmik65 Köögi külmkambrid</v>
      </c>
    </row>
    <row r="76" spans="1:4" x14ac:dyDescent="0.25">
      <c r="A76" s="45" t="s">
        <v>185</v>
      </c>
      <c r="B76" s="45" t="s">
        <v>78</v>
      </c>
      <c r="C76" s="45" t="s">
        <v>46</v>
      </c>
      <c r="D76" s="45" t="str">
        <f t="shared" si="1"/>
        <v>ÜÜRITAV PINDLaadimisruum/-tsoon49 Ruumigrupi liigitamata eriruumid</v>
      </c>
    </row>
    <row r="77" spans="1:4" x14ac:dyDescent="0.25">
      <c r="A77" s="45" t="s">
        <v>107</v>
      </c>
      <c r="B77" s="45" t="s">
        <v>108</v>
      </c>
      <c r="C77" s="45" t="s">
        <v>46</v>
      </c>
      <c r="D77" s="45" t="str">
        <f t="shared" si="1"/>
        <v>ÜÜRITAV PINDLaboratoorium36 Laboratooriumiruumid</v>
      </c>
    </row>
    <row r="78" spans="1:4" x14ac:dyDescent="0.25">
      <c r="A78" s="45" t="s">
        <v>186</v>
      </c>
      <c r="B78" s="45" t="s">
        <v>78</v>
      </c>
      <c r="C78" s="45" t="s">
        <v>46</v>
      </c>
      <c r="D78" s="45" t="str">
        <f t="shared" si="1"/>
        <v>ÜÜRITAV PINDLahangusaal49 Ruumigrupi liigitamata eriruumid</v>
      </c>
    </row>
    <row r="79" spans="1:4" x14ac:dyDescent="0.25">
      <c r="A79" s="45" t="s">
        <v>187</v>
      </c>
      <c r="B79" s="45" t="s">
        <v>78</v>
      </c>
      <c r="C79" s="45" t="s">
        <v>46</v>
      </c>
      <c r="D79" s="45" t="str">
        <f t="shared" si="1"/>
        <v>ÜÜRITAV PINDLasketiir49 Ruumigrupi liigitamata eriruumid</v>
      </c>
    </row>
    <row r="80" spans="1:4" x14ac:dyDescent="0.25">
      <c r="A80" s="45" t="s">
        <v>188</v>
      </c>
      <c r="B80" s="45" t="s">
        <v>189</v>
      </c>
      <c r="C80" s="45" t="s">
        <v>46</v>
      </c>
      <c r="D80" s="45" t="str">
        <f t="shared" si="1"/>
        <v>ÜÜRITAV PINDLaut41 Tootmisruumid</v>
      </c>
    </row>
    <row r="81" spans="1:4" x14ac:dyDescent="0.25">
      <c r="A81" s="45" t="s">
        <v>188</v>
      </c>
      <c r="B81" s="46" t="s">
        <v>175</v>
      </c>
      <c r="C81" s="45" t="s">
        <v>46</v>
      </c>
      <c r="D81" s="45" t="str">
        <f t="shared" si="1"/>
        <v>ÜÜRITAV PINDLaut88 Kinnistu eriruumid</v>
      </c>
    </row>
    <row r="82" spans="1:4" x14ac:dyDescent="0.25">
      <c r="A82" s="45" t="s">
        <v>190</v>
      </c>
      <c r="B82" s="45" t="s">
        <v>191</v>
      </c>
      <c r="C82" s="45" t="s">
        <v>46</v>
      </c>
      <c r="D82" s="45" t="str">
        <f t="shared" si="1"/>
        <v>ÜÜRITAV PINDLava/Kino77 Klubi- ja harrastusruumid</v>
      </c>
    </row>
    <row r="83" spans="1:4" x14ac:dyDescent="0.25">
      <c r="A83" s="45" t="s">
        <v>66</v>
      </c>
      <c r="B83" s="45" t="s">
        <v>67</v>
      </c>
      <c r="C83" s="45" t="s">
        <v>46</v>
      </c>
      <c r="D83" s="45" t="str">
        <f t="shared" si="1"/>
        <v>ÜÜRITAV PINDLeiliruum74 Leiliruumid</v>
      </c>
    </row>
    <row r="84" spans="1:4" x14ac:dyDescent="0.25">
      <c r="A84" s="45" t="s">
        <v>192</v>
      </c>
      <c r="B84" s="45" t="s">
        <v>73</v>
      </c>
      <c r="C84" s="45" t="s">
        <v>46</v>
      </c>
      <c r="D84" s="45" t="str">
        <f t="shared" si="1"/>
        <v>ÜÜRITAV PINDLüüs83 Sissepääsuruumid</v>
      </c>
    </row>
    <row r="85" spans="1:4" x14ac:dyDescent="0.25">
      <c r="A85" s="45" t="s">
        <v>192</v>
      </c>
      <c r="B85" s="45" t="s">
        <v>57</v>
      </c>
      <c r="C85" s="45" t="s">
        <v>46</v>
      </c>
      <c r="D85" s="45" t="str">
        <f t="shared" si="1"/>
        <v>ÜÜRITAV PINDLüüs91 Horisontaalliiklusruumid</v>
      </c>
    </row>
    <row r="86" spans="1:4" x14ac:dyDescent="0.25">
      <c r="A86" s="45" t="s">
        <v>193</v>
      </c>
      <c r="B86" s="45" t="s">
        <v>81</v>
      </c>
      <c r="C86" s="45" t="s">
        <v>46</v>
      </c>
      <c r="D86" s="45" t="str">
        <f t="shared" si="1"/>
        <v>ÜÜRITAV PINDNõupidamise ruum21 Bürooruumid</v>
      </c>
    </row>
    <row r="87" spans="1:4" x14ac:dyDescent="0.25">
      <c r="A87" s="45" t="s">
        <v>194</v>
      </c>
      <c r="B87" s="45" t="s">
        <v>195</v>
      </c>
      <c r="C87" s="45" t="s">
        <v>46</v>
      </c>
      <c r="D87" s="45" t="str">
        <f t="shared" si="1"/>
        <v>ÜÜRITAV PINDNäitusesaal/Muuseum46 Kultuuriasutuste ruumid</v>
      </c>
    </row>
    <row r="88" spans="1:4" x14ac:dyDescent="0.25">
      <c r="A88" s="45" t="s">
        <v>196</v>
      </c>
      <c r="B88" s="45" t="s">
        <v>173</v>
      </c>
      <c r="C88" s="45" t="s">
        <v>46</v>
      </c>
      <c r="D88" s="45" t="str">
        <f t="shared" si="1"/>
        <v>ÜÜRITAV PINDOoteruum/Teenindusruum22 Äriruumid</v>
      </c>
    </row>
    <row r="89" spans="1:4" x14ac:dyDescent="0.25">
      <c r="A89" s="45" t="s">
        <v>196</v>
      </c>
      <c r="B89" s="45" t="s">
        <v>197</v>
      </c>
      <c r="C89" s="45" t="s">
        <v>46</v>
      </c>
      <c r="D89" s="45" t="str">
        <f t="shared" si="1"/>
        <v>ÜÜRITAV PINDOoteruum/Teenindusruum84 Avalikud teenindusruumid</v>
      </c>
    </row>
    <row r="90" spans="1:4" x14ac:dyDescent="0.25">
      <c r="A90" s="45" t="s">
        <v>198</v>
      </c>
      <c r="B90" s="45" t="s">
        <v>166</v>
      </c>
      <c r="C90" s="45" t="s">
        <v>46</v>
      </c>
      <c r="D90" s="45" t="str">
        <f t="shared" si="1"/>
        <v>ÜÜRITAV PINDParkla55 Garaažid</v>
      </c>
    </row>
    <row r="91" spans="1:4" x14ac:dyDescent="0.25">
      <c r="A91" s="45" t="s">
        <v>198</v>
      </c>
      <c r="B91" s="45" t="s">
        <v>199</v>
      </c>
      <c r="C91" s="45" t="s">
        <v>46</v>
      </c>
      <c r="D91" s="45" t="str">
        <f t="shared" si="1"/>
        <v>ÜÜRITAV PINDParkla89 Liigitamata ühisruumid</v>
      </c>
    </row>
    <row r="92" spans="1:4" x14ac:dyDescent="0.25">
      <c r="A92" s="45" t="s">
        <v>63</v>
      </c>
      <c r="B92" s="45" t="s">
        <v>64</v>
      </c>
      <c r="C92" s="45" t="s">
        <v>46</v>
      </c>
      <c r="D92" s="45" t="str">
        <f t="shared" si="1"/>
        <v>ÜÜRITAV PINDPesuruum72 Pesuruumid</v>
      </c>
    </row>
    <row r="93" spans="1:4" x14ac:dyDescent="0.25">
      <c r="A93" s="45" t="s">
        <v>93</v>
      </c>
      <c r="B93" s="45" t="s">
        <v>94</v>
      </c>
      <c r="C93" s="45" t="s">
        <v>46</v>
      </c>
      <c r="D93" s="45" t="str">
        <f t="shared" si="1"/>
        <v>ÜÜRITAV PINDPuhkeruum48 Puhke- ja huvialaruumid</v>
      </c>
    </row>
    <row r="94" spans="1:4" x14ac:dyDescent="0.25">
      <c r="A94" s="45" t="s">
        <v>93</v>
      </c>
      <c r="B94" s="45" t="s">
        <v>200</v>
      </c>
      <c r="C94" s="45" t="s">
        <v>46</v>
      </c>
      <c r="D94" s="45" t="str">
        <f t="shared" si="1"/>
        <v>ÜÜRITAV PINDPuhkeruum75 Puhketoad</v>
      </c>
    </row>
    <row r="95" spans="1:4" x14ac:dyDescent="0.25">
      <c r="A95" s="45" t="s">
        <v>201</v>
      </c>
      <c r="B95" s="45" t="s">
        <v>199</v>
      </c>
      <c r="C95" s="45" t="s">
        <v>46</v>
      </c>
      <c r="D95" s="45" t="str">
        <f t="shared" si="1"/>
        <v>ÜÜRITAV PINDPööning/Katusealune89 Liigitamata ühisruumid</v>
      </c>
    </row>
    <row r="96" spans="1:4" x14ac:dyDescent="0.25">
      <c r="A96" s="45" t="s">
        <v>202</v>
      </c>
      <c r="B96" s="45" t="s">
        <v>203</v>
      </c>
      <c r="C96" s="45" t="s">
        <v>46</v>
      </c>
      <c r="D96" s="45" t="str">
        <f t="shared" si="1"/>
        <v>ÜÜRITAV PINDRaamatukogu39 Liigitamata õpperuumid</v>
      </c>
    </row>
    <row r="97" spans="1:4" x14ac:dyDescent="0.25">
      <c r="A97" s="45" t="s">
        <v>84</v>
      </c>
      <c r="B97" s="45" t="s">
        <v>48</v>
      </c>
      <c r="C97" s="45" t="s">
        <v>46</v>
      </c>
      <c r="D97" s="45" t="str">
        <f t="shared" si="1"/>
        <v>ÜÜRITAV PINDRelvaruum59 Liigitamata hoiuruumid</v>
      </c>
    </row>
    <row r="98" spans="1:4" x14ac:dyDescent="0.25">
      <c r="A98" s="45" t="s">
        <v>90</v>
      </c>
      <c r="B98" s="45" t="s">
        <v>91</v>
      </c>
      <c r="C98" s="45" t="s">
        <v>46</v>
      </c>
      <c r="D98" s="45" t="str">
        <f t="shared" si="1"/>
        <v>ÜÜRITAV PINDRiietusruum71 Riietusruumid</v>
      </c>
    </row>
    <row r="99" spans="1:4" x14ac:dyDescent="0.25">
      <c r="A99" s="45" t="s">
        <v>204</v>
      </c>
      <c r="B99" s="45" t="s">
        <v>205</v>
      </c>
      <c r="C99" s="45" t="s">
        <v>46</v>
      </c>
      <c r="D99" s="45" t="str">
        <f t="shared" si="1"/>
        <v>ÜÜRITAV PINDSaal33 Loengusaalid</v>
      </c>
    </row>
    <row r="100" spans="1:4" x14ac:dyDescent="0.25">
      <c r="A100" s="45" t="s">
        <v>204</v>
      </c>
      <c r="B100" s="45" t="s">
        <v>110</v>
      </c>
      <c r="C100" s="45" t="s">
        <v>46</v>
      </c>
      <c r="D100" s="45" t="str">
        <f t="shared" si="1"/>
        <v>ÜÜRITAV PINDSaal34 Auditooriumid</v>
      </c>
    </row>
    <row r="101" spans="1:4" x14ac:dyDescent="0.25">
      <c r="A101" s="45" t="s">
        <v>206</v>
      </c>
      <c r="B101" s="45" t="s">
        <v>207</v>
      </c>
      <c r="C101" s="45" t="s">
        <v>46</v>
      </c>
      <c r="D101" s="45" t="str">
        <f t="shared" si="1"/>
        <v>ÜÜRITAV PINDSakraalruum45 Sakraalruumid</v>
      </c>
    </row>
    <row r="102" spans="1:4" x14ac:dyDescent="0.25">
      <c r="A102" s="45" t="s">
        <v>208</v>
      </c>
      <c r="B102" s="45" t="s">
        <v>173</v>
      </c>
      <c r="C102" s="45" t="s">
        <v>46</v>
      </c>
      <c r="D102" s="45" t="str">
        <f t="shared" si="1"/>
        <v>ÜÜRITAV PINDSalong22 Äriruumid</v>
      </c>
    </row>
    <row r="103" spans="1:4" x14ac:dyDescent="0.25">
      <c r="A103" s="45" t="s">
        <v>209</v>
      </c>
      <c r="B103" s="45" t="s">
        <v>60</v>
      </c>
      <c r="C103" s="45" t="s">
        <v>46</v>
      </c>
      <c r="D103" s="45" t="str">
        <f t="shared" si="1"/>
        <v>ÜÜRITAV PINDServer23 Äriruumide abiruumid</v>
      </c>
    </row>
    <row r="104" spans="1:4" x14ac:dyDescent="0.25">
      <c r="A104" s="45" t="s">
        <v>98</v>
      </c>
      <c r="B104" s="45" t="s">
        <v>99</v>
      </c>
      <c r="C104" s="45" t="s">
        <v>46</v>
      </c>
      <c r="D104" s="45" t="str">
        <f t="shared" si="1"/>
        <v>ÜÜRITAV PINDSpordiruum/-saal47 Spordiruumid</v>
      </c>
    </row>
    <row r="105" spans="1:4" x14ac:dyDescent="0.25">
      <c r="A105" s="45" t="s">
        <v>210</v>
      </c>
      <c r="B105" s="45" t="s">
        <v>173</v>
      </c>
      <c r="C105" s="45" t="s">
        <v>46</v>
      </c>
      <c r="D105" s="45" t="str">
        <f t="shared" si="1"/>
        <v>ÜÜRITAV PINDStuudio22 Äriruumid</v>
      </c>
    </row>
    <row r="106" spans="1:4" x14ac:dyDescent="0.25">
      <c r="A106" s="45" t="s">
        <v>211</v>
      </c>
      <c r="B106" s="45" t="s">
        <v>212</v>
      </c>
      <c r="C106" s="45" t="s">
        <v>46</v>
      </c>
      <c r="D106" s="45" t="str">
        <f t="shared" si="1"/>
        <v>ÜÜRITAV PINDSuitsetamise ruum79 Liigitamata sotsiaal- ja puhkeruumid</v>
      </c>
    </row>
    <row r="107" spans="1:4" x14ac:dyDescent="0.25">
      <c r="A107" s="45" t="s">
        <v>213</v>
      </c>
      <c r="B107" s="45" t="s">
        <v>214</v>
      </c>
      <c r="C107" s="45" t="s">
        <v>46</v>
      </c>
      <c r="D107" s="45" t="str">
        <f t="shared" si="1"/>
        <v>ÜÜRITAV PINDSöökla/Kohvik61 Toitlustusruumid</v>
      </c>
    </row>
    <row r="108" spans="1:4" x14ac:dyDescent="0.25">
      <c r="A108" s="45" t="s">
        <v>215</v>
      </c>
      <c r="B108" s="45" t="s">
        <v>199</v>
      </c>
      <c r="C108" s="45" t="s">
        <v>46</v>
      </c>
      <c r="D108" s="45" t="str">
        <f t="shared" si="1"/>
        <v>ÜÜRITAV PINDTalveaed89 Liigitamata ühisruumid</v>
      </c>
    </row>
    <row r="109" spans="1:4" x14ac:dyDescent="0.25">
      <c r="A109" s="45" t="s">
        <v>216</v>
      </c>
      <c r="B109" s="45" t="s">
        <v>217</v>
      </c>
      <c r="C109" s="45" t="s">
        <v>46</v>
      </c>
      <c r="D109" s="45" t="str">
        <f t="shared" si="1"/>
        <v>ÜÜRITAV PINDTervishoiuruum42 Tervishoiuruumid</v>
      </c>
    </row>
    <row r="110" spans="1:4" x14ac:dyDescent="0.25">
      <c r="A110" s="45" t="s">
        <v>218</v>
      </c>
      <c r="B110" s="45" t="s">
        <v>199</v>
      </c>
      <c r="C110" s="45" t="s">
        <v>46</v>
      </c>
      <c r="D110" s="45" t="str">
        <f t="shared" si="1"/>
        <v>ÜÜRITAV PINDTorn/Platvorm89 Liigitamata ühisruumid</v>
      </c>
    </row>
    <row r="111" spans="1:4" x14ac:dyDescent="0.25">
      <c r="A111" s="45" t="s">
        <v>219</v>
      </c>
      <c r="B111" s="45" t="s">
        <v>54</v>
      </c>
      <c r="C111" s="45" t="s">
        <v>46</v>
      </c>
      <c r="D111" s="45" t="str">
        <f t="shared" si="1"/>
        <v>ÜÜRITAV PINDTorulifti ruum92 Vertikaalliiklusruumid</v>
      </c>
    </row>
    <row r="112" spans="1:4" x14ac:dyDescent="0.25">
      <c r="A112" s="45" t="s">
        <v>72</v>
      </c>
      <c r="B112" s="45" t="s">
        <v>73</v>
      </c>
      <c r="C112" s="45" t="s">
        <v>46</v>
      </c>
      <c r="D112" s="45" t="str">
        <f t="shared" si="1"/>
        <v>ÜÜRITAV PINDTuulekoda83 Sissepääsuruumid</v>
      </c>
    </row>
    <row r="113" spans="1:4" x14ac:dyDescent="0.25">
      <c r="A113" s="45" t="s">
        <v>220</v>
      </c>
      <c r="B113" s="45" t="s">
        <v>221</v>
      </c>
      <c r="C113" s="45" t="s">
        <v>46</v>
      </c>
      <c r="D113" s="45" t="str">
        <f t="shared" si="1"/>
        <v>ÜÜRITAV PINDTöökoda35 Kutseõppeasutuse töökojad</v>
      </c>
    </row>
    <row r="114" spans="1:4" x14ac:dyDescent="0.25">
      <c r="A114" s="45" t="s">
        <v>220</v>
      </c>
      <c r="B114" s="45" t="s">
        <v>189</v>
      </c>
      <c r="C114" s="45" t="s">
        <v>46</v>
      </c>
      <c r="D114" s="45" t="str">
        <f t="shared" si="1"/>
        <v>ÜÜRITAV PINDTöökoda41 Tootmisruumid</v>
      </c>
    </row>
    <row r="115" spans="1:4" x14ac:dyDescent="0.25">
      <c r="A115" s="45" t="s">
        <v>220</v>
      </c>
      <c r="B115" s="45" t="s">
        <v>78</v>
      </c>
      <c r="C115" s="45" t="s">
        <v>46</v>
      </c>
      <c r="D115" s="45" t="str">
        <f t="shared" si="1"/>
        <v>ÜÜRITAV PINDTöökoda49 Ruumigrupi liigitamata eriruumid</v>
      </c>
    </row>
    <row r="116" spans="1:4" x14ac:dyDescent="0.25">
      <c r="A116" s="45" t="s">
        <v>222</v>
      </c>
      <c r="B116" s="45" t="s">
        <v>99</v>
      </c>
      <c r="C116" s="45" t="s">
        <v>46</v>
      </c>
      <c r="D116" s="45" t="str">
        <f t="shared" si="1"/>
        <v>ÜÜRITAV PINDUjula47 Spordiruumid</v>
      </c>
    </row>
    <row r="117" spans="1:4" x14ac:dyDescent="0.25">
      <c r="A117" s="45" t="s">
        <v>223</v>
      </c>
      <c r="B117" s="45" t="s">
        <v>224</v>
      </c>
      <c r="C117" s="45" t="s">
        <v>46</v>
      </c>
      <c r="D117" s="45" t="str">
        <f t="shared" si="1"/>
        <v>ÜÜRITAV PINDValveruum38 Valveruumid</v>
      </c>
    </row>
    <row r="118" spans="1:4" x14ac:dyDescent="0.25">
      <c r="A118" s="45" t="s">
        <v>225</v>
      </c>
      <c r="B118" s="45" t="s">
        <v>226</v>
      </c>
      <c r="C118" s="45" t="s">
        <v>46</v>
      </c>
      <c r="D118" s="45" t="str">
        <f t="shared" si="1"/>
        <v>ÜÜRITAV PINDVarjend81 Varjendid</v>
      </c>
    </row>
    <row r="119" spans="1:4" x14ac:dyDescent="0.25">
      <c r="A119" s="45" t="s">
        <v>69</v>
      </c>
      <c r="B119" s="45" t="s">
        <v>70</v>
      </c>
      <c r="C119" s="45" t="s">
        <v>46</v>
      </c>
      <c r="D119" s="45" t="str">
        <f t="shared" si="1"/>
        <v>ÜÜRITAV PINDWC73 WC-ruumid</v>
      </c>
    </row>
    <row r="120" spans="1:4" x14ac:dyDescent="0.25">
      <c r="A120" s="45"/>
      <c r="B120" s="45"/>
      <c r="C120" s="45" t="s">
        <v>227</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228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127</v>
      </c>
      <c r="L1" s="4" t="s">
        <v>49</v>
      </c>
      <c r="M1" s="4" t="s">
        <v>229</v>
      </c>
    </row>
    <row r="2" spans="1:13" x14ac:dyDescent="0.25">
      <c r="A2" s="3" t="s">
        <v>230</v>
      </c>
      <c r="C2" s="4">
        <f>C1</f>
        <v>-5</v>
      </c>
      <c r="D2" s="4" t="s">
        <v>231</v>
      </c>
      <c r="E2" s="4" t="s">
        <v>46</v>
      </c>
      <c r="F2" s="6" t="str">
        <f>IF('Hoone üldandmed'!$B$4="","",IF(IF(C2&gt;='Hoone üldandmed'!$B$4*1,TRUE,FALSE),C2,""))</f>
        <v/>
      </c>
      <c r="G2" s="6" t="b">
        <f>IF('Hoone üldandmed'!$B$4="",FALSE,IF(C2&gt;='Hoone üldandmed'!$B$4*1,TRUE,FALSE))</f>
        <v>0</v>
      </c>
      <c r="H2" s="4"/>
      <c r="I2" s="1">
        <f>COUNTIFS($C$1:C2,C2)</f>
        <v>2</v>
      </c>
      <c r="J2" s="4" t="s">
        <v>86</v>
      </c>
      <c r="L2" s="4" t="s">
        <v>79</v>
      </c>
      <c r="M2" s="4" t="s">
        <v>232</v>
      </c>
    </row>
    <row r="3" spans="1:13" x14ac:dyDescent="0.25">
      <c r="A3" s="3" t="s">
        <v>233</v>
      </c>
      <c r="C3" s="4">
        <f t="shared" ref="C3:C10" si="0">C2</f>
        <v>-5</v>
      </c>
      <c r="D3" s="4" t="s">
        <v>234</v>
      </c>
      <c r="E3" s="4" t="s">
        <v>52</v>
      </c>
      <c r="F3" s="6" t="str">
        <f>IF('Hoone üldandmed'!$B$4="","",IF(IF(C3&gt;='Hoone üldandmed'!$B$4*1,TRUE,FALSE),C3,""))</f>
        <v/>
      </c>
      <c r="G3" s="6" t="b">
        <f>IF('Hoone üldandmed'!$B$4="",FALSE,IF(C3&gt;='Hoone üldandmed'!$B$4*1,TRUE,FALSE))</f>
        <v>0</v>
      </c>
      <c r="H3" s="4"/>
      <c r="I3" s="1">
        <f>COUNTIFS($C$1:C3,C3)</f>
        <v>3</v>
      </c>
      <c r="J3" s="4" t="s">
        <v>52</v>
      </c>
      <c r="L3" s="4" t="s">
        <v>74</v>
      </c>
      <c r="M3" s="4" t="s">
        <v>235</v>
      </c>
    </row>
    <row r="4" spans="1:13" x14ac:dyDescent="0.25">
      <c r="A4" s="3" t="s">
        <v>236</v>
      </c>
      <c r="C4" s="4">
        <f t="shared" si="0"/>
        <v>-5</v>
      </c>
      <c r="D4" s="4" t="s">
        <v>237</v>
      </c>
      <c r="E4" s="4" t="s">
        <v>86</v>
      </c>
      <c r="F4" s="6" t="str">
        <f>IF('Hoone üldandmed'!$B$4="","",IF(IF(C4&gt;='Hoone üldandmed'!$B$4*1,TRUE,FALSE),C4,""))</f>
        <v/>
      </c>
      <c r="G4" s="6" t="b">
        <f>IF('Hoone üldandmed'!$B$4="",FALSE,IF(C4&gt;='Hoone üldandmed'!$B$4*1,TRUE,FALSE))</f>
        <v>0</v>
      </c>
      <c r="H4" s="4"/>
      <c r="I4" s="1">
        <f>COUNTIFS($C$1:C4,C4)</f>
        <v>4</v>
      </c>
      <c r="J4" s="4" t="s">
        <v>46</v>
      </c>
      <c r="L4" s="4" t="s">
        <v>238</v>
      </c>
      <c r="M4" s="4" t="s">
        <v>239</v>
      </c>
    </row>
    <row r="5" spans="1:13" x14ac:dyDescent="0.25">
      <c r="A5" s="3" t="s">
        <v>240</v>
      </c>
      <c r="C5" s="4">
        <f t="shared" si="0"/>
        <v>-5</v>
      </c>
      <c r="D5" s="4" t="s">
        <v>241</v>
      </c>
      <c r="E5" s="4"/>
      <c r="F5" s="6" t="str">
        <f>IF('Hoone üldandmed'!$B$4="","",IF(IF(C5&gt;='Hoone üldandmed'!$B$4*1,TRUE,FALSE),C5,""))</f>
        <v/>
      </c>
      <c r="G5" s="6" t="b">
        <f>IF('Hoone üldandmed'!$B$4="",FALSE,IF(C5&gt;='Hoone üldandmed'!$B$4*1,TRUE,FALSE))</f>
        <v>0</v>
      </c>
      <c r="H5" s="4"/>
      <c r="I5" s="1">
        <f>COUNTIFS($C$1:C5,C5)</f>
        <v>5</v>
      </c>
      <c r="J5" s="4" t="s">
        <v>227</v>
      </c>
      <c r="L5" s="4" t="s">
        <v>242</v>
      </c>
      <c r="M5" s="4" t="s">
        <v>243</v>
      </c>
    </row>
    <row r="6" spans="1:13" x14ac:dyDescent="0.25">
      <c r="A6" s="3" t="s">
        <v>7</v>
      </c>
      <c r="C6" s="4">
        <f t="shared" si="0"/>
        <v>-5</v>
      </c>
      <c r="D6" s="4" t="s">
        <v>244</v>
      </c>
      <c r="E6" s="4" t="s">
        <v>245</v>
      </c>
      <c r="F6" s="6" t="str">
        <f>IF('Hoone üldandmed'!$B$4="","",IF(IF(C6&gt;='Hoone üldandmed'!$B$4*1,TRUE,FALSE),C6,""))</f>
        <v/>
      </c>
      <c r="G6" s="6" t="b">
        <f>IF('Hoone üldandmed'!$B$4="",FALSE,IF(C6&gt;='Hoone üldandmed'!$B$4*1,TRUE,FALSE))</f>
        <v>0</v>
      </c>
      <c r="H6" s="4"/>
      <c r="I6" s="1">
        <f>COUNTIFS($C$1:C6,C6)</f>
        <v>6</v>
      </c>
      <c r="L6" s="4" t="s">
        <v>246</v>
      </c>
      <c r="M6" s="4" t="s">
        <v>247</v>
      </c>
    </row>
    <row r="7" spans="1:13" x14ac:dyDescent="0.25">
      <c r="A7" s="3" t="s">
        <v>71</v>
      </c>
      <c r="C7" s="4">
        <f t="shared" si="0"/>
        <v>-5</v>
      </c>
      <c r="D7" s="4" t="s">
        <v>248</v>
      </c>
      <c r="E7" s="4"/>
      <c r="F7" s="6" t="str">
        <f>IF('Hoone üldandmed'!$B$4="","",IF(IF(C7&gt;='Hoone üldandmed'!$B$4*1,TRUE,FALSE),C7,""))</f>
        <v/>
      </c>
      <c r="G7" s="6" t="b">
        <f>IF('Hoone üldandmed'!$B$4="",FALSE,IF(C7&gt;='Hoone üldandmed'!$B$4*1,TRUE,FALSE))</f>
        <v>0</v>
      </c>
      <c r="H7" s="4"/>
      <c r="I7" s="1">
        <f>COUNTIFS($C$1:C7,C7)</f>
        <v>7</v>
      </c>
    </row>
    <row r="8" spans="1:13" x14ac:dyDescent="0.25">
      <c r="A8" s="3" t="s">
        <v>105</v>
      </c>
      <c r="C8" s="4">
        <f>C7</f>
        <v>-5</v>
      </c>
      <c r="D8" s="4" t="s">
        <v>249</v>
      </c>
      <c r="E8" s="4"/>
      <c r="F8" s="6" t="str">
        <f>IF('Hoone üldandmed'!$B$4="","",IF(IF(C8&gt;='Hoone üldandmed'!$B$4*1,TRUE,FALSE),C8,""))</f>
        <v/>
      </c>
      <c r="G8" s="6" t="b">
        <f>IF('Hoone üldandmed'!$B$4="",FALSE,IF(C8&gt;='Hoone üldandmed'!$B$4*1,TRUE,FALSE))</f>
        <v>0</v>
      </c>
      <c r="H8" s="4"/>
      <c r="I8" s="1">
        <f>COUNTIFS($C$1:C8,C8)</f>
        <v>8</v>
      </c>
    </row>
    <row r="9" spans="1:13" x14ac:dyDescent="0.25">
      <c r="A9" s="3" t="s">
        <v>116</v>
      </c>
      <c r="C9" s="4">
        <f t="shared" si="0"/>
        <v>-5</v>
      </c>
      <c r="D9" s="4" t="s">
        <v>250</v>
      </c>
      <c r="E9" s="4" t="s">
        <v>127</v>
      </c>
      <c r="F9" s="6" t="str">
        <f>IF('Hoone üldandmed'!$B$4="","",IF(IF(C9&gt;='Hoone üldandmed'!$B$4*1,TRUE,FALSE),C9,""))</f>
        <v/>
      </c>
      <c r="G9" s="6" t="b">
        <f>IF('Hoone üldandmed'!$B$4="",FALSE,IF(C9&gt;='Hoone üldandmed'!$B$4*1,TRUE,FALSE))</f>
        <v>0</v>
      </c>
      <c r="H9" s="4"/>
      <c r="I9" s="1">
        <f>COUNTIFS($C$1:C9,C9)</f>
        <v>9</v>
      </c>
    </row>
    <row r="10" spans="1:13" x14ac:dyDescent="0.25">
      <c r="A10" s="3" t="s">
        <v>5</v>
      </c>
      <c r="C10" s="4">
        <f t="shared" si="0"/>
        <v>-5</v>
      </c>
      <c r="D10" s="4" t="s">
        <v>251</v>
      </c>
      <c r="E10" s="4" t="s">
        <v>227</v>
      </c>
      <c r="F10" s="6" t="str">
        <f>IF('Hoone üldandmed'!$B$4="","",IF(IF(C10&gt;='Hoone üldandmed'!$B$4*1,TRUE,FALSE),C10,""))</f>
        <v/>
      </c>
      <c r="G10" s="6" t="b">
        <f>IF('Hoone üldandmed'!$B$4="",FALSE,IF(C10&gt;='Hoone üldandmed'!$B$4*1,TRUE,FALSE))</f>
        <v>0</v>
      </c>
      <c r="H10" s="4"/>
    </row>
    <row r="11" spans="1:13" x14ac:dyDescent="0.25">
      <c r="A11" s="3" t="s">
        <v>252</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253</v>
      </c>
      <c r="C12" s="4">
        <f t="shared" si="1"/>
        <v>-4</v>
      </c>
      <c r="D12" s="4" t="s">
        <v>231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254</v>
      </c>
      <c r="C13" s="4">
        <f t="shared" si="1"/>
        <v>-4</v>
      </c>
      <c r="D13" s="4" t="s">
        <v>234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255</v>
      </c>
      <c r="C14" s="4">
        <f t="shared" si="1"/>
        <v>-4</v>
      </c>
      <c r="D14" s="4" t="s">
        <v>237</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256</v>
      </c>
      <c r="C15" s="4">
        <f t="shared" si="1"/>
        <v>-4</v>
      </c>
      <c r="D15" s="4" t="s">
        <v>241</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257</v>
      </c>
      <c r="C16" s="4">
        <f t="shared" si="1"/>
        <v>-4</v>
      </c>
      <c r="D16" s="4" t="s">
        <v>244</v>
      </c>
      <c r="E16" s="4" t="s">
        <v>245</v>
      </c>
      <c r="F16" s="6" t="str">
        <f>IF('Hoone üldandmed'!$B$4="","",IF(IF(C16&gt;='Hoone üldandmed'!$B$4*1,TRUE,FALSE),C16,""))</f>
        <v/>
      </c>
      <c r="G16" s="6" t="b">
        <f>IF('Hoone üldandmed'!$B$4="",FALSE,IF(C16&gt;='Hoone üldandmed'!$B$4*1,TRUE,FALSE))</f>
        <v>0</v>
      </c>
      <c r="H16" s="4"/>
      <c r="I16" s="1">
        <f>COUNTIFS($C$1:C16,C16)</f>
        <v>6</v>
      </c>
    </row>
    <row r="17" spans="1:9" x14ac:dyDescent="0.25">
      <c r="A17" s="3" t="s">
        <v>258</v>
      </c>
      <c r="C17" s="4">
        <f t="shared" si="1"/>
        <v>-4</v>
      </c>
      <c r="D17" s="4" t="s">
        <v>248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259</v>
      </c>
      <c r="C18" s="4">
        <f t="shared" si="1"/>
        <v>-4</v>
      </c>
      <c r="D18" s="4" t="s">
        <v>249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260</v>
      </c>
      <c r="C19" s="4">
        <f t="shared" si="1"/>
        <v>-4</v>
      </c>
      <c r="D19" s="4" t="s">
        <v>250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261</v>
      </c>
      <c r="C20" s="4">
        <f t="shared" si="1"/>
        <v>-4</v>
      </c>
      <c r="D20" s="4" t="s">
        <v>251</v>
      </c>
      <c r="E20" s="4" t="s">
        <v>227</v>
      </c>
      <c r="F20" s="6" t="str">
        <f>IF('Hoone üldandmed'!$B$4="","",IF(IF(C20&gt;='Hoone üldandmed'!$B$4*1,TRUE,FALSE),C20,""))</f>
        <v/>
      </c>
      <c r="G20" s="6" t="b">
        <f>IF('Hoone üldandmed'!$B$4="",FALSE,IF(C20&gt;='Hoone üldandmed'!$B$4*1,TRUE,FALSE))</f>
        <v>0</v>
      </c>
      <c r="H20" s="4"/>
    </row>
    <row r="21" spans="1:9" x14ac:dyDescent="0.25">
      <c r="A21" s="3" t="s">
        <v>262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263</v>
      </c>
      <c r="C22" s="4">
        <f t="shared" si="1"/>
        <v>-3</v>
      </c>
      <c r="D22" s="4" t="s">
        <v>231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264</v>
      </c>
      <c r="C23" s="4">
        <f t="shared" si="1"/>
        <v>-3</v>
      </c>
      <c r="D23" s="4" t="s">
        <v>234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265</v>
      </c>
      <c r="C24" s="4">
        <f t="shared" si="1"/>
        <v>-3</v>
      </c>
      <c r="D24" s="4" t="s">
        <v>237</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266</v>
      </c>
      <c r="C25" s="4">
        <f t="shared" si="1"/>
        <v>-3</v>
      </c>
      <c r="D25" s="4" t="s">
        <v>241</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267</v>
      </c>
      <c r="C26" s="4">
        <f t="shared" si="1"/>
        <v>-3</v>
      </c>
      <c r="D26" s="4" t="s">
        <v>244</v>
      </c>
      <c r="E26" s="4" t="s">
        <v>245</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248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249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250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251</v>
      </c>
      <c r="E30" s="4" t="s">
        <v>227</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231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234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237</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241</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244</v>
      </c>
      <c r="E36" s="4" t="s">
        <v>245</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248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249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250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251</v>
      </c>
      <c r="E40" s="4" t="s">
        <v>227</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231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234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237</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241</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244</v>
      </c>
      <c r="E46" s="4" t="s">
        <v>245</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248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249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250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251</v>
      </c>
      <c r="E50" s="4" t="s">
        <v>227</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231</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234</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237</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241</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244</v>
      </c>
      <c r="E56" s="4" t="s">
        <v>245</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248</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249</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250</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251</v>
      </c>
      <c r="E60" s="4" t="s">
        <v>227</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231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234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237</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241</v>
      </c>
      <c r="E65" s="4" t="str">
        <f>IF(E55=0,"",E55)</f>
        <v/>
      </c>
      <c r="F65" s="7">
        <f>IF(IF(C65&lt;='Hoone üldandmed'!$B$3*1,TRUE,FALSE),C65,"")</f>
        <v>1</v>
      </c>
      <c r="G65" s="7" t="b">
        <f>IF(C65&lt;='Hoone üldandmed'!$B$3*1,TRUE,FALSE)</f>
        <v>1</v>
      </c>
      <c r="H65" s="4"/>
      <c r="I65" s="1">
        <f>COUNTIFS($C$1:C65,C65)</f>
        <v>5</v>
      </c>
    </row>
    <row r="66" spans="3:9" x14ac:dyDescent="0.25">
      <c r="C66" s="4">
        <f t="shared" si="2"/>
        <v>1</v>
      </c>
      <c r="D66" s="4" t="s">
        <v>244</v>
      </c>
      <c r="E66" s="4" t="s">
        <v>245</v>
      </c>
      <c r="F66" s="7">
        <f>IF(IF(C66&lt;='Hoone üldandmed'!$B$3*1,TRUE,FALSE),C66,"")</f>
        <v>1</v>
      </c>
      <c r="G66" s="7" t="b">
        <f>IF(C66&lt;='Hoone üldandmed'!$B$3*1,TRUE,FALSE)</f>
        <v>1</v>
      </c>
      <c r="H66" s="4"/>
      <c r="I66" s="1">
        <f>COUNTIFS($C$1:C66,C66)</f>
        <v>6</v>
      </c>
    </row>
    <row r="67" spans="3:9" x14ac:dyDescent="0.25">
      <c r="C67" s="4">
        <f t="shared" ref="C67:C76" si="3">C57+1</f>
        <v>1</v>
      </c>
      <c r="D67" s="4" t="s">
        <v>248</v>
      </c>
      <c r="E67" s="4" t="str">
        <f>IF(E57=0,"",E57)</f>
        <v/>
      </c>
      <c r="F67" s="7">
        <f>IF(IF(C67&lt;='Hoone üldandmed'!$B$3*1,TRUE,FALSE),C67,"")</f>
        <v>1</v>
      </c>
      <c r="G67" s="7" t="b">
        <f>IF(C67&lt;='Hoone üldandmed'!$B$3*1,TRUE,FALSE)</f>
        <v>1</v>
      </c>
      <c r="H67" s="4"/>
      <c r="I67" s="1">
        <f>COUNTIFS($C$1:C67,C67)</f>
        <v>7</v>
      </c>
    </row>
    <row r="68" spans="3:9" x14ac:dyDescent="0.25">
      <c r="C68" s="4">
        <f t="shared" si="3"/>
        <v>1</v>
      </c>
      <c r="D68" s="4" t="s">
        <v>249</v>
      </c>
      <c r="E68" s="4" t="str">
        <f>IF(E58=0,"",E58)</f>
        <v/>
      </c>
      <c r="F68" s="7">
        <f>IF(IF(C68&lt;='Hoone üldandmed'!$B$3*1,TRUE,FALSE),C68,"")</f>
        <v>1</v>
      </c>
      <c r="G68" s="7" t="b">
        <f>IF(C68&lt;='Hoone üldandmed'!$B$3*1,TRUE,FALSE)</f>
        <v>1</v>
      </c>
      <c r="H68" s="4"/>
      <c r="I68" s="1">
        <f>COUNTIFS($C$1:C68,C68)</f>
        <v>8</v>
      </c>
    </row>
    <row r="69" spans="3:9" x14ac:dyDescent="0.25">
      <c r="C69" s="4">
        <f t="shared" si="3"/>
        <v>1</v>
      </c>
      <c r="D69" s="4" t="s">
        <v>250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251</v>
      </c>
      <c r="E70" s="4" t="s">
        <v>227</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231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234</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237</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241</v>
      </c>
      <c r="E75" s="4" t="str">
        <f>IF(E65=0,"",E65)</f>
        <v/>
      </c>
      <c r="F75" s="7">
        <f>IF(IF(C75&lt;='Hoone üldandmed'!$B$3*1,TRUE,FALSE),C75,"")</f>
        <v>2</v>
      </c>
      <c r="G75" s="7" t="b">
        <f>IF(C75&lt;='Hoone üldandmed'!$B$3*1,TRUE,FALSE)</f>
        <v>1</v>
      </c>
      <c r="H75" s="4"/>
      <c r="I75" s="1">
        <f>COUNTIFS($C$1:C75,C75)</f>
        <v>5</v>
      </c>
    </row>
    <row r="76" spans="3:9" x14ac:dyDescent="0.25">
      <c r="C76" s="4">
        <f t="shared" si="3"/>
        <v>2</v>
      </c>
      <c r="D76" s="4" t="s">
        <v>244</v>
      </c>
      <c r="E76" s="4" t="s">
        <v>245</v>
      </c>
      <c r="F76" s="7">
        <f>IF(IF(C76&lt;='Hoone üldandmed'!$B$3*1,TRUE,FALSE),C76,"")</f>
        <v>2</v>
      </c>
      <c r="G76" s="7" t="b">
        <f>IF(C76&lt;='Hoone üldandmed'!$B$3*1,TRUE,FALSE)</f>
        <v>1</v>
      </c>
      <c r="H76" s="4"/>
      <c r="I76" s="1">
        <f>COUNTIFS($C$1:C76,C76)</f>
        <v>6</v>
      </c>
    </row>
    <row r="77" spans="3:9" x14ac:dyDescent="0.25">
      <c r="C77" s="4">
        <f t="shared" ref="C77:C86" si="4">C67+1</f>
        <v>2</v>
      </c>
      <c r="D77" s="4" t="s">
        <v>248</v>
      </c>
      <c r="E77" s="4" t="str">
        <f>IF(E67=0,"",E67)</f>
        <v/>
      </c>
      <c r="F77" s="7">
        <f>IF(IF(C77&lt;='Hoone üldandmed'!$B$3*1,TRUE,FALSE),C77,"")</f>
        <v>2</v>
      </c>
      <c r="G77" s="7" t="b">
        <f>IF(C77&lt;='Hoone üldandmed'!$B$3*1,TRUE,FALSE)</f>
        <v>1</v>
      </c>
      <c r="H77" s="4"/>
      <c r="I77" s="1">
        <f>COUNTIFS($C$1:C77,C77)</f>
        <v>7</v>
      </c>
    </row>
    <row r="78" spans="3:9" x14ac:dyDescent="0.25">
      <c r="C78" s="4">
        <f t="shared" si="4"/>
        <v>2</v>
      </c>
      <c r="D78" s="4" t="s">
        <v>249</v>
      </c>
      <c r="E78" s="4" t="str">
        <f>IF(E68=0,"",E68)</f>
        <v/>
      </c>
      <c r="F78" s="7">
        <f>IF(IF(C78&lt;='Hoone üldandmed'!$B$3*1,TRUE,FALSE),C78,"")</f>
        <v>2</v>
      </c>
      <c r="G78" s="7" t="b">
        <f>IF(C78&lt;='Hoone üldandmed'!$B$3*1,TRUE,FALSE)</f>
        <v>1</v>
      </c>
      <c r="H78" s="4"/>
      <c r="I78" s="1">
        <f>COUNTIFS($C$1:C78,C78)</f>
        <v>8</v>
      </c>
    </row>
    <row r="79" spans="3:9" x14ac:dyDescent="0.25">
      <c r="C79" s="4">
        <f t="shared" si="4"/>
        <v>2</v>
      </c>
      <c r="D79" s="4" t="s">
        <v>250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251</v>
      </c>
      <c r="E80" s="4" t="s">
        <v>227</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231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234</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237</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241</v>
      </c>
      <c r="E85" s="4" t="str">
        <f>IF(E75=0,"",E75)</f>
        <v/>
      </c>
      <c r="F85" s="7">
        <f>IF(IF(C85&lt;='Hoone üldandmed'!$B$3*1,TRUE,FALSE),C85,"")</f>
        <v>3</v>
      </c>
      <c r="G85" s="7" t="b">
        <f>IF(C85&lt;='Hoone üldandmed'!$B$3*1,TRUE,FALSE)</f>
        <v>1</v>
      </c>
      <c r="H85" s="4"/>
      <c r="I85" s="1">
        <f>COUNTIFS($C$1:C85,C85)</f>
        <v>5</v>
      </c>
    </row>
    <row r="86" spans="3:9" x14ac:dyDescent="0.25">
      <c r="C86" s="4">
        <f t="shared" si="4"/>
        <v>3</v>
      </c>
      <c r="D86" s="4" t="s">
        <v>244</v>
      </c>
      <c r="E86" s="4" t="s">
        <v>245</v>
      </c>
      <c r="F86" s="7">
        <f>IF(IF(C86&lt;='Hoone üldandmed'!$B$3*1,TRUE,FALSE),C86,"")</f>
        <v>3</v>
      </c>
      <c r="G86" s="7" t="b">
        <f>IF(C86&lt;='Hoone üldandmed'!$B$3*1,TRUE,FALSE)</f>
        <v>1</v>
      </c>
      <c r="H86" s="4"/>
      <c r="I86" s="1">
        <f>COUNTIFS($C$1:C86,C86)</f>
        <v>6</v>
      </c>
    </row>
    <row r="87" spans="3:9" x14ac:dyDescent="0.25">
      <c r="C87" s="4">
        <f t="shared" ref="C87:C96" si="5">C77+1</f>
        <v>3</v>
      </c>
      <c r="D87" s="4" t="s">
        <v>248</v>
      </c>
      <c r="E87" s="4" t="str">
        <f>IF(E77=0,"",E77)</f>
        <v/>
      </c>
      <c r="F87" s="7">
        <f>IF(IF(C87&lt;='Hoone üldandmed'!$B$3*1,TRUE,FALSE),C87,"")</f>
        <v>3</v>
      </c>
      <c r="G87" s="7" t="b">
        <f>IF(C87&lt;='Hoone üldandmed'!$B$3*1,TRUE,FALSE)</f>
        <v>1</v>
      </c>
      <c r="H87" s="4"/>
      <c r="I87" s="1">
        <f>COUNTIFS($C$1:C87,C87)</f>
        <v>7</v>
      </c>
    </row>
    <row r="88" spans="3:9" x14ac:dyDescent="0.25">
      <c r="C88" s="4">
        <f t="shared" si="5"/>
        <v>3</v>
      </c>
      <c r="D88" s="4" t="s">
        <v>249</v>
      </c>
      <c r="E88" s="4" t="str">
        <f>IF(E78=0,"",E78)</f>
        <v/>
      </c>
      <c r="F88" s="7">
        <f>IF(IF(C88&lt;='Hoone üldandmed'!$B$3*1,TRUE,FALSE),C88,"")</f>
        <v>3</v>
      </c>
      <c r="G88" s="7" t="b">
        <f>IF(C88&lt;='Hoone üldandmed'!$B$3*1,TRUE,FALSE)</f>
        <v>1</v>
      </c>
      <c r="H88" s="4"/>
      <c r="I88" s="1">
        <f>COUNTIFS($C$1:C88,C88)</f>
        <v>8</v>
      </c>
    </row>
    <row r="89" spans="3:9" x14ac:dyDescent="0.25">
      <c r="C89" s="4">
        <f t="shared" si="5"/>
        <v>3</v>
      </c>
      <c r="D89" s="4" t="s">
        <v>250</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251</v>
      </c>
      <c r="E90" s="4" t="s">
        <v>227</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231</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234</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237</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241</v>
      </c>
      <c r="E95" s="4" t="str">
        <f>IF(E85=0,"",E85)</f>
        <v/>
      </c>
      <c r="F95" s="7">
        <f>IF(IF(C95&lt;='Hoone üldandmed'!$B$3*1,TRUE,FALSE),C95,"")</f>
        <v>4</v>
      </c>
      <c r="G95" s="7" t="b">
        <f>IF(C95&lt;='Hoone üldandmed'!$B$3*1,TRUE,FALSE)</f>
        <v>1</v>
      </c>
      <c r="H95" s="4"/>
      <c r="I95" s="1">
        <f>COUNTIFS($C$1:C95,C95)</f>
        <v>5</v>
      </c>
    </row>
    <row r="96" spans="3:9" x14ac:dyDescent="0.25">
      <c r="C96" s="4">
        <f t="shared" si="5"/>
        <v>4</v>
      </c>
      <c r="D96" s="4" t="s">
        <v>244</v>
      </c>
      <c r="E96" s="4" t="s">
        <v>245</v>
      </c>
      <c r="F96" s="7">
        <f>IF(IF(C96&lt;='Hoone üldandmed'!$B$3*1,TRUE,FALSE),C96,"")</f>
        <v>4</v>
      </c>
      <c r="G96" s="7" t="b">
        <f>IF(C96&lt;='Hoone üldandmed'!$B$3*1,TRUE,FALSE)</f>
        <v>1</v>
      </c>
      <c r="H96" s="4"/>
      <c r="I96" s="1">
        <f>COUNTIFS($C$1:C96,C96)</f>
        <v>6</v>
      </c>
    </row>
    <row r="97" spans="3:9" x14ac:dyDescent="0.25">
      <c r="C97" s="4">
        <f t="shared" ref="C97:C106" si="6">C87+1</f>
        <v>4</v>
      </c>
      <c r="D97" s="4" t="s">
        <v>248</v>
      </c>
      <c r="E97" s="4" t="str">
        <f>IF(E87=0,"",E87)</f>
        <v/>
      </c>
      <c r="F97" s="7">
        <f>IF(IF(C97&lt;='Hoone üldandmed'!$B$3*1,TRUE,FALSE),C97,"")</f>
        <v>4</v>
      </c>
      <c r="G97" s="7" t="b">
        <f>IF(C97&lt;='Hoone üldandmed'!$B$3*1,TRUE,FALSE)</f>
        <v>1</v>
      </c>
      <c r="H97" s="4"/>
      <c r="I97" s="1">
        <f>COUNTIFS($C$1:C97,C97)</f>
        <v>7</v>
      </c>
    </row>
    <row r="98" spans="3:9" x14ac:dyDescent="0.25">
      <c r="C98" s="4">
        <f t="shared" si="6"/>
        <v>4</v>
      </c>
      <c r="D98" s="4" t="s">
        <v>249</v>
      </c>
      <c r="E98" s="4" t="str">
        <f>IF(E88=0,"",E88)</f>
        <v/>
      </c>
      <c r="F98" s="7">
        <f>IF(IF(C98&lt;='Hoone üldandmed'!$B$3*1,TRUE,FALSE),C98,"")</f>
        <v>4</v>
      </c>
      <c r="G98" s="7" t="b">
        <f>IF(C98&lt;='Hoone üldandmed'!$B$3*1,TRUE,FALSE)</f>
        <v>1</v>
      </c>
      <c r="H98" s="4"/>
      <c r="I98" s="1">
        <f>COUNTIFS($C$1:C98,C98)</f>
        <v>8</v>
      </c>
    </row>
    <row r="99" spans="3:9" x14ac:dyDescent="0.25">
      <c r="C99" s="4">
        <f t="shared" si="6"/>
        <v>4</v>
      </c>
      <c r="D99" s="4" t="s">
        <v>250</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251</v>
      </c>
      <c r="E100" s="4" t="s">
        <v>227</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231</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234</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237</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241</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244</v>
      </c>
      <c r="E106" s="4" t="s">
        <v>245</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248</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249</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250</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251</v>
      </c>
      <c r="E110" s="4" t="s">
        <v>227</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231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234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237</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241</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244</v>
      </c>
      <c r="E116" s="4" t="s">
        <v>245</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248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249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250</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251</v>
      </c>
      <c r="E120" s="4" t="s">
        <v>227</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231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234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237</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241</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244</v>
      </c>
      <c r="E126" s="4" t="s">
        <v>245</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248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249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250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251</v>
      </c>
      <c r="E130" s="4" t="s">
        <v>227</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231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234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237</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241</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244</v>
      </c>
      <c r="E136" s="4" t="s">
        <v>245</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248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249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250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251</v>
      </c>
      <c r="E140" s="4" t="s">
        <v>227</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231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234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237</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241</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244</v>
      </c>
      <c r="E146" s="4" t="s">
        <v>245</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248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249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250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251</v>
      </c>
      <c r="E150" s="4" t="s">
        <v>227</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231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234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237</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241</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244</v>
      </c>
      <c r="E156" s="4" t="s">
        <v>245</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248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249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250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251</v>
      </c>
      <c r="E160" s="4" t="s">
        <v>227</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231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234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237</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241</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244</v>
      </c>
      <c r="E166" s="4" t="s">
        <v>245</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248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249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250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251</v>
      </c>
      <c r="E170" s="4" t="s">
        <v>227</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231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234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237</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241</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244</v>
      </c>
      <c r="E176" s="4" t="s">
        <v>245</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248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249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250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251</v>
      </c>
      <c r="E180" s="4" t="s">
        <v>227</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231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234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237</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241</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244</v>
      </c>
      <c r="E186" s="4" t="s">
        <v>245</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248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249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250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251</v>
      </c>
      <c r="E190" s="4" t="s">
        <v>227</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231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234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237</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241</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244</v>
      </c>
      <c r="E196" s="4" t="s">
        <v>245</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248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249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250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251</v>
      </c>
      <c r="E200" s="4" t="s">
        <v>227</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231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234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237</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241</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244</v>
      </c>
      <c r="E206" s="4" t="s">
        <v>245</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248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249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250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251</v>
      </c>
      <c r="E210" s="4" t="s">
        <v>227</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231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234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237</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241</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244</v>
      </c>
      <c r="E216" s="4" t="s">
        <v>245</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248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249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250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251</v>
      </c>
      <c r="E220" s="4" t="s">
        <v>227</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231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234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237</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241</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244</v>
      </c>
      <c r="E226" s="4" t="s">
        <v>245</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248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249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250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251</v>
      </c>
      <c r="E230" s="4" t="s">
        <v>227</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231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234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237</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241</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244</v>
      </c>
      <c r="E236" s="4" t="s">
        <v>245</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248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249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250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251</v>
      </c>
      <c r="E240" s="4" t="s">
        <v>227</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231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234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237</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241</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244</v>
      </c>
      <c r="E246" s="4" t="s">
        <v>245</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248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249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250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251</v>
      </c>
      <c r="E250" s="4" t="s">
        <v>227</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231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234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237</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241</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244</v>
      </c>
      <c r="E256" s="4" t="s">
        <v>245</v>
      </c>
      <c r="F256" s="7" t="str">
        <f>IF(IF(C256&lt;='Hoone üldandmed'!$B$3*1,TRUE,FALSE),C256,"")</f>
        <v/>
      </c>
      <c r="G256" s="7" t="b">
        <f>IF(C256&lt;='Hoone üldandmed'!$B$3*1,TRUE,FALSE)</f>
        <v>0</v>
      </c>
      <c r="H256" s="4"/>
      <c r="I256" s="1">
        <f>COUNTIFS($C$1:C256,C256)</f>
        <v>6</v>
      </c>
    </row>
    <row r="257" spans="3:9" x14ac:dyDescent="0.25">
      <c r="C257" s="4">
        <f>C247+1</f>
        <v>20</v>
      </c>
      <c r="D257" s="4" t="s">
        <v>248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249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250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251</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123</v>
      </c>
      <c r="B1" s="2" t="s">
        <v>35</v>
      </c>
    </row>
    <row r="2" spans="1:2" x14ac:dyDescent="0.25">
      <c r="A2" s="4" t="s">
        <v>127</v>
      </c>
      <c r="B2" s="4" t="s">
        <v>125</v>
      </c>
    </row>
    <row r="3" spans="1:2" x14ac:dyDescent="0.25">
      <c r="A3" s="4" t="s">
        <v>127</v>
      </c>
      <c r="B3" s="4" t="s">
        <v>128</v>
      </c>
    </row>
    <row r="4" spans="1:2" x14ac:dyDescent="0.25">
      <c r="A4" s="4" t="s">
        <v>127</v>
      </c>
      <c r="B4" s="4" t="s">
        <v>129</v>
      </c>
    </row>
    <row r="5" spans="1:2" x14ac:dyDescent="0.25">
      <c r="A5" s="4" t="s">
        <v>86</v>
      </c>
      <c r="B5" s="4" t="s">
        <v>87</v>
      </c>
    </row>
    <row r="6" spans="1:2" x14ac:dyDescent="0.25">
      <c r="A6" s="4" t="s">
        <v>86</v>
      </c>
      <c r="B6" s="4" t="s">
        <v>130</v>
      </c>
    </row>
    <row r="7" spans="1:2" x14ac:dyDescent="0.25">
      <c r="A7" s="4" t="s">
        <v>86</v>
      </c>
      <c r="B7" s="4" t="s">
        <v>132</v>
      </c>
    </row>
    <row r="8" spans="1:2" x14ac:dyDescent="0.25">
      <c r="A8" s="4" t="s">
        <v>86</v>
      </c>
      <c r="B8" s="4" t="s">
        <v>133</v>
      </c>
    </row>
    <row r="9" spans="1:2" x14ac:dyDescent="0.25">
      <c r="A9" s="4" t="s">
        <v>86</v>
      </c>
      <c r="B9" s="4" t="s">
        <v>134</v>
      </c>
    </row>
    <row r="10" spans="1:2" x14ac:dyDescent="0.25">
      <c r="A10" s="4" t="s">
        <v>86</v>
      </c>
      <c r="B10" s="4" t="s">
        <v>135</v>
      </c>
    </row>
    <row r="11" spans="1:2" x14ac:dyDescent="0.25">
      <c r="A11" s="4" t="s">
        <v>86</v>
      </c>
      <c r="B11" s="4" t="s">
        <v>136</v>
      </c>
    </row>
    <row r="12" spans="1:2" x14ac:dyDescent="0.25">
      <c r="A12" s="4" t="s">
        <v>86</v>
      </c>
      <c r="B12" s="4" t="s">
        <v>138</v>
      </c>
    </row>
    <row r="13" spans="1:2" x14ac:dyDescent="0.25">
      <c r="A13" s="4" t="s">
        <v>86</v>
      </c>
      <c r="B13" s="4" t="s">
        <v>139</v>
      </c>
    </row>
    <row r="14" spans="1:2" x14ac:dyDescent="0.25">
      <c r="A14" s="4" t="s">
        <v>86</v>
      </c>
      <c r="B14" s="4" t="s">
        <v>140</v>
      </c>
    </row>
    <row r="15" spans="1:2" x14ac:dyDescent="0.25">
      <c r="A15" s="4" t="s">
        <v>86</v>
      </c>
      <c r="B15" s="4" t="s">
        <v>141</v>
      </c>
    </row>
    <row r="16" spans="1:2" x14ac:dyDescent="0.25">
      <c r="A16" s="4" t="s">
        <v>86</v>
      </c>
      <c r="B16" s="4" t="s">
        <v>142</v>
      </c>
    </row>
    <row r="17" spans="1:2" x14ac:dyDescent="0.25">
      <c r="A17" s="4" t="s">
        <v>86</v>
      </c>
      <c r="B17" s="4" t="s">
        <v>143</v>
      </c>
    </row>
    <row r="18" spans="1:2" x14ac:dyDescent="0.25">
      <c r="A18" s="4" t="s">
        <v>86</v>
      </c>
      <c r="B18" s="4" t="s">
        <v>144</v>
      </c>
    </row>
    <row r="19" spans="1:2" x14ac:dyDescent="0.25">
      <c r="A19" s="4" t="s">
        <v>86</v>
      </c>
      <c r="B19" s="4" t="s">
        <v>145</v>
      </c>
    </row>
    <row r="20" spans="1:2" x14ac:dyDescent="0.25">
      <c r="A20" s="4" t="s">
        <v>86</v>
      </c>
      <c r="B20" s="4" t="s">
        <v>146</v>
      </c>
    </row>
    <row r="21" spans="1:2" x14ac:dyDescent="0.25">
      <c r="A21" s="4" t="s">
        <v>86</v>
      </c>
      <c r="B21" s="4" t="s">
        <v>147</v>
      </c>
    </row>
    <row r="22" spans="1:2" x14ac:dyDescent="0.25">
      <c r="A22" s="4" t="s">
        <v>86</v>
      </c>
      <c r="B22" s="4" t="s">
        <v>148</v>
      </c>
    </row>
    <row r="23" spans="1:2" x14ac:dyDescent="0.25">
      <c r="A23" s="4" t="s">
        <v>86</v>
      </c>
      <c r="B23" s="4" t="s">
        <v>114</v>
      </c>
    </row>
    <row r="24" spans="1:2" x14ac:dyDescent="0.25">
      <c r="A24" s="4" t="s">
        <v>86</v>
      </c>
      <c r="B24" s="4" t="s">
        <v>149</v>
      </c>
    </row>
    <row r="25" spans="1:2" x14ac:dyDescent="0.25">
      <c r="A25" s="4" t="s">
        <v>52</v>
      </c>
      <c r="B25" s="4" t="s">
        <v>150</v>
      </c>
    </row>
    <row r="26" spans="1:2" x14ac:dyDescent="0.25">
      <c r="A26" s="4" t="s">
        <v>52</v>
      </c>
      <c r="B26" s="4" t="s">
        <v>151</v>
      </c>
    </row>
    <row r="27" spans="1:2" x14ac:dyDescent="0.25">
      <c r="A27" s="4" t="s">
        <v>52</v>
      </c>
      <c r="B27" s="4" t="s">
        <v>53</v>
      </c>
    </row>
    <row r="28" spans="1:2" x14ac:dyDescent="0.25">
      <c r="A28" s="4" t="s">
        <v>46</v>
      </c>
      <c r="B28" s="4" t="s">
        <v>97</v>
      </c>
    </row>
    <row r="29" spans="1:2" x14ac:dyDescent="0.25">
      <c r="A29" s="4" t="s">
        <v>46</v>
      </c>
      <c r="B29" s="4" t="s">
        <v>59</v>
      </c>
    </row>
    <row r="30" spans="1:2" x14ac:dyDescent="0.25">
      <c r="A30" s="4" t="s">
        <v>46</v>
      </c>
      <c r="B30" s="4" t="s">
        <v>95</v>
      </c>
    </row>
    <row r="31" spans="1:2" x14ac:dyDescent="0.25">
      <c r="A31" s="4" t="s">
        <v>46</v>
      </c>
      <c r="B31" s="4" t="s">
        <v>109</v>
      </c>
    </row>
    <row r="32" spans="1:2" x14ac:dyDescent="0.25">
      <c r="A32" s="4" t="s">
        <v>46</v>
      </c>
      <c r="B32" s="4" t="s">
        <v>152</v>
      </c>
    </row>
    <row r="33" spans="1:2" x14ac:dyDescent="0.25">
      <c r="A33" s="4" t="s">
        <v>46</v>
      </c>
      <c r="B33" s="4" t="s">
        <v>154</v>
      </c>
    </row>
    <row r="34" spans="1:2" x14ac:dyDescent="0.25">
      <c r="A34" s="4" t="s">
        <v>46</v>
      </c>
      <c r="B34" s="4" t="s">
        <v>155</v>
      </c>
    </row>
    <row r="35" spans="1:2" x14ac:dyDescent="0.25">
      <c r="A35" s="4" t="s">
        <v>46</v>
      </c>
      <c r="B35" s="4" t="s">
        <v>100</v>
      </c>
    </row>
    <row r="36" spans="1:2" x14ac:dyDescent="0.25">
      <c r="A36" s="4" t="s">
        <v>46</v>
      </c>
      <c r="B36" s="4" t="s">
        <v>156</v>
      </c>
    </row>
    <row r="37" spans="1:2" x14ac:dyDescent="0.25">
      <c r="A37" s="4" t="s">
        <v>46</v>
      </c>
      <c r="B37" s="4" t="s">
        <v>77</v>
      </c>
    </row>
    <row r="38" spans="1:2" x14ac:dyDescent="0.25">
      <c r="A38" s="4" t="s">
        <v>46</v>
      </c>
      <c r="B38" s="4" t="s">
        <v>165</v>
      </c>
    </row>
    <row r="39" spans="1:2" x14ac:dyDescent="0.25">
      <c r="A39" s="4" t="s">
        <v>46</v>
      </c>
      <c r="B39" s="4" t="s">
        <v>167</v>
      </c>
    </row>
    <row r="40" spans="1:2" x14ac:dyDescent="0.25">
      <c r="A40" s="4" t="s">
        <v>46</v>
      </c>
      <c r="B40" s="4" t="s">
        <v>103</v>
      </c>
    </row>
    <row r="41" spans="1:2" x14ac:dyDescent="0.25">
      <c r="A41" s="4" t="s">
        <v>46</v>
      </c>
      <c r="B41" s="4" t="s">
        <v>169</v>
      </c>
    </row>
    <row r="42" spans="1:2" x14ac:dyDescent="0.25">
      <c r="A42" s="4" t="s">
        <v>46</v>
      </c>
      <c r="B42" s="4" t="s">
        <v>170</v>
      </c>
    </row>
    <row r="43" spans="1:2" x14ac:dyDescent="0.25">
      <c r="A43" s="4" t="s">
        <v>46</v>
      </c>
      <c r="B43" s="5" t="s">
        <v>172</v>
      </c>
    </row>
    <row r="44" spans="1:2" x14ac:dyDescent="0.25">
      <c r="A44" s="4" t="s">
        <v>46</v>
      </c>
      <c r="B44" s="4" t="s">
        <v>80</v>
      </c>
    </row>
    <row r="45" spans="1:2" x14ac:dyDescent="0.25">
      <c r="A45" s="4" t="s">
        <v>46</v>
      </c>
      <c r="B45" s="4" t="s">
        <v>47</v>
      </c>
    </row>
    <row r="46" spans="1:2" x14ac:dyDescent="0.25">
      <c r="A46" s="4" t="s">
        <v>46</v>
      </c>
      <c r="B46" s="4" t="s">
        <v>176</v>
      </c>
    </row>
    <row r="47" spans="1:2" x14ac:dyDescent="0.25">
      <c r="A47" s="4" t="s">
        <v>46</v>
      </c>
      <c r="B47" s="4" t="s">
        <v>111</v>
      </c>
    </row>
    <row r="48" spans="1:2" x14ac:dyDescent="0.25">
      <c r="A48" s="4" t="s">
        <v>46</v>
      </c>
      <c r="B48" s="4" t="s">
        <v>177</v>
      </c>
    </row>
    <row r="49" spans="1:2" x14ac:dyDescent="0.25">
      <c r="A49" s="4" t="s">
        <v>46</v>
      </c>
      <c r="B49" s="4" t="s">
        <v>179</v>
      </c>
    </row>
    <row r="50" spans="1:2" x14ac:dyDescent="0.25">
      <c r="A50" s="4" t="s">
        <v>46</v>
      </c>
      <c r="B50" s="4" t="s">
        <v>180</v>
      </c>
    </row>
    <row r="51" spans="1:2" x14ac:dyDescent="0.25">
      <c r="A51" s="4" t="s">
        <v>46</v>
      </c>
      <c r="B51" s="4" t="s">
        <v>56</v>
      </c>
    </row>
    <row r="52" spans="1:2" x14ac:dyDescent="0.25">
      <c r="A52" s="4" t="s">
        <v>46</v>
      </c>
      <c r="B52" s="4" t="s">
        <v>101</v>
      </c>
    </row>
    <row r="53" spans="1:2" x14ac:dyDescent="0.25">
      <c r="A53" s="4" t="s">
        <v>46</v>
      </c>
      <c r="B53" s="5" t="s">
        <v>181</v>
      </c>
    </row>
    <row r="54" spans="1:2" x14ac:dyDescent="0.25">
      <c r="A54" s="4" t="s">
        <v>46</v>
      </c>
      <c r="B54" s="4" t="s">
        <v>112</v>
      </c>
    </row>
    <row r="55" spans="1:2" x14ac:dyDescent="0.25">
      <c r="A55" s="4" t="s">
        <v>46</v>
      </c>
      <c r="B55" s="5" t="s">
        <v>183</v>
      </c>
    </row>
    <row r="56" spans="1:2" x14ac:dyDescent="0.25">
      <c r="A56" s="4" t="s">
        <v>46</v>
      </c>
      <c r="B56" s="4" t="s">
        <v>185</v>
      </c>
    </row>
    <row r="57" spans="1:2" x14ac:dyDescent="0.25">
      <c r="A57" s="4" t="s">
        <v>46</v>
      </c>
      <c r="B57" s="4" t="s">
        <v>107</v>
      </c>
    </row>
    <row r="58" spans="1:2" x14ac:dyDescent="0.25">
      <c r="A58" s="4" t="s">
        <v>46</v>
      </c>
      <c r="B58" s="4" t="s">
        <v>186</v>
      </c>
    </row>
    <row r="59" spans="1:2" x14ac:dyDescent="0.25">
      <c r="A59" s="4" t="s">
        <v>46</v>
      </c>
      <c r="B59" s="4" t="s">
        <v>187</v>
      </c>
    </row>
    <row r="60" spans="1:2" x14ac:dyDescent="0.25">
      <c r="A60" s="4" t="s">
        <v>46</v>
      </c>
      <c r="B60" s="4" t="s">
        <v>188</v>
      </c>
    </row>
    <row r="61" spans="1:2" x14ac:dyDescent="0.25">
      <c r="A61" s="4" t="s">
        <v>46</v>
      </c>
      <c r="B61" s="4" t="s">
        <v>190</v>
      </c>
    </row>
    <row r="62" spans="1:2" x14ac:dyDescent="0.25">
      <c r="A62" s="4" t="s">
        <v>46</v>
      </c>
      <c r="B62" s="4" t="s">
        <v>66</v>
      </c>
    </row>
    <row r="63" spans="1:2" x14ac:dyDescent="0.25">
      <c r="A63" s="4" t="s">
        <v>46</v>
      </c>
      <c r="B63" s="4" t="s">
        <v>192</v>
      </c>
    </row>
    <row r="64" spans="1:2" x14ac:dyDescent="0.25">
      <c r="A64" s="4" t="s">
        <v>46</v>
      </c>
      <c r="B64" s="4" t="s">
        <v>193</v>
      </c>
    </row>
    <row r="65" spans="1:2" x14ac:dyDescent="0.25">
      <c r="A65" s="4" t="s">
        <v>46</v>
      </c>
      <c r="B65" s="4" t="s">
        <v>194</v>
      </c>
    </row>
    <row r="66" spans="1:2" x14ac:dyDescent="0.25">
      <c r="A66" s="4" t="s">
        <v>46</v>
      </c>
      <c r="B66" s="4" t="s">
        <v>196</v>
      </c>
    </row>
    <row r="67" spans="1:2" x14ac:dyDescent="0.25">
      <c r="A67" s="4" t="s">
        <v>46</v>
      </c>
      <c r="B67" s="4" t="s">
        <v>198</v>
      </c>
    </row>
    <row r="68" spans="1:2" x14ac:dyDescent="0.25">
      <c r="A68" s="4" t="s">
        <v>46</v>
      </c>
      <c r="B68" s="4" t="s">
        <v>63</v>
      </c>
    </row>
    <row r="69" spans="1:2" x14ac:dyDescent="0.25">
      <c r="A69" s="4" t="s">
        <v>46</v>
      </c>
      <c r="B69" s="4" t="s">
        <v>93</v>
      </c>
    </row>
    <row r="70" spans="1:2" x14ac:dyDescent="0.25">
      <c r="A70" s="4" t="s">
        <v>46</v>
      </c>
      <c r="B70" s="4" t="s">
        <v>201</v>
      </c>
    </row>
    <row r="71" spans="1:2" x14ac:dyDescent="0.25">
      <c r="A71" s="4" t="s">
        <v>46</v>
      </c>
      <c r="B71" s="4" t="s">
        <v>202</v>
      </c>
    </row>
    <row r="72" spans="1:2" x14ac:dyDescent="0.25">
      <c r="A72" s="4" t="s">
        <v>46</v>
      </c>
      <c r="B72" s="4" t="s">
        <v>84</v>
      </c>
    </row>
    <row r="73" spans="1:2" x14ac:dyDescent="0.25">
      <c r="A73" s="4" t="s">
        <v>46</v>
      </c>
      <c r="B73" s="4" t="s">
        <v>90</v>
      </c>
    </row>
    <row r="74" spans="1:2" x14ac:dyDescent="0.25">
      <c r="A74" s="4" t="s">
        <v>46</v>
      </c>
      <c r="B74" s="4" t="s">
        <v>204</v>
      </c>
    </row>
    <row r="75" spans="1:2" x14ac:dyDescent="0.25">
      <c r="A75" s="4" t="s">
        <v>46</v>
      </c>
      <c r="B75" s="4" t="s">
        <v>206</v>
      </c>
    </row>
    <row r="76" spans="1:2" x14ac:dyDescent="0.25">
      <c r="A76" s="4" t="s">
        <v>46</v>
      </c>
      <c r="B76" s="4" t="s">
        <v>208</v>
      </c>
    </row>
    <row r="77" spans="1:2" x14ac:dyDescent="0.25">
      <c r="A77" s="4" t="s">
        <v>46</v>
      </c>
      <c r="B77" s="4" t="s">
        <v>209</v>
      </c>
    </row>
    <row r="78" spans="1:2" x14ac:dyDescent="0.25">
      <c r="A78" s="4" t="s">
        <v>46</v>
      </c>
      <c r="B78" s="4" t="s">
        <v>98</v>
      </c>
    </row>
    <row r="79" spans="1:2" x14ac:dyDescent="0.25">
      <c r="A79" s="4" t="s">
        <v>46</v>
      </c>
      <c r="B79" s="4" t="s">
        <v>210</v>
      </c>
    </row>
    <row r="80" spans="1:2" x14ac:dyDescent="0.25">
      <c r="A80" s="4" t="s">
        <v>46</v>
      </c>
      <c r="B80" s="4" t="s">
        <v>211</v>
      </c>
    </row>
    <row r="81" spans="1:2" x14ac:dyDescent="0.25">
      <c r="A81" s="4" t="s">
        <v>46</v>
      </c>
      <c r="B81" s="4" t="s">
        <v>213</v>
      </c>
    </row>
    <row r="82" spans="1:2" x14ac:dyDescent="0.25">
      <c r="A82" s="4" t="s">
        <v>46</v>
      </c>
      <c r="B82" s="4" t="s">
        <v>215</v>
      </c>
    </row>
    <row r="83" spans="1:2" x14ac:dyDescent="0.25">
      <c r="A83" s="4" t="s">
        <v>46</v>
      </c>
      <c r="B83" s="4" t="s">
        <v>216</v>
      </c>
    </row>
    <row r="84" spans="1:2" x14ac:dyDescent="0.25">
      <c r="A84" s="4" t="s">
        <v>46</v>
      </c>
      <c r="B84" s="4" t="s">
        <v>218</v>
      </c>
    </row>
    <row r="85" spans="1:2" x14ac:dyDescent="0.25">
      <c r="A85" s="4" t="s">
        <v>46</v>
      </c>
      <c r="B85" s="4" t="s">
        <v>219</v>
      </c>
    </row>
    <row r="86" spans="1:2" x14ac:dyDescent="0.25">
      <c r="A86" s="4" t="s">
        <v>46</v>
      </c>
      <c r="B86" s="4" t="s">
        <v>72</v>
      </c>
    </row>
    <row r="87" spans="1:2" x14ac:dyDescent="0.25">
      <c r="A87" s="4" t="s">
        <v>46</v>
      </c>
      <c r="B87" s="4" t="s">
        <v>220</v>
      </c>
    </row>
    <row r="88" spans="1:2" x14ac:dyDescent="0.25">
      <c r="A88" s="4" t="s">
        <v>46</v>
      </c>
      <c r="B88" s="4" t="s">
        <v>222</v>
      </c>
    </row>
    <row r="89" spans="1:2" x14ac:dyDescent="0.25">
      <c r="A89" s="4" t="s">
        <v>46</v>
      </c>
      <c r="B89" s="4" t="s">
        <v>223</v>
      </c>
    </row>
    <row r="90" spans="1:2" x14ac:dyDescent="0.25">
      <c r="A90" s="4" t="s">
        <v>46</v>
      </c>
      <c r="B90" s="4" t="s">
        <v>225</v>
      </c>
    </row>
    <row r="91" spans="1:2" x14ac:dyDescent="0.25">
      <c r="A91" s="4" t="s">
        <v>46</v>
      </c>
      <c r="B91" s="4" t="s">
        <v>69</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5F25KTUSNP4X-205032580-148691</_dlc_DocId>
    <_dlc_DocIdUrl xmlns="d65e48b5-f38d-431e-9b4f-47403bf4583f">
      <Url>https://rkas.sharepoint.com/Kliendisuhted/_layouts/15/DocIdRedir.aspx?ID=5F25KTUSNP4X-205032580-148691</Url>
      <Description>5F25KTUSNP4X-205032580-148691</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purl.org/dc/dcmitype/"/>
    <ds:schemaRef ds:uri="d65e48b5-f38d-431e-9b4f-47403bf4583f"/>
    <ds:schemaRef ds:uri="http://purl.org/dc/term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a4634551-c501-4e5e-ac96-dde1e0c9b252"/>
    <ds:schemaRef ds:uri="http://schemas.microsoft.com/office/infopath/2007/PartnerControls"/>
    <ds:schemaRef ds:uri="4295b89e-2911-42f0-a767-8ca596d6842f"/>
    <ds:schemaRef ds:uri="http://www.w3.org/XML/1998/namespace"/>
  </ds:schemaRefs>
</ds:datastoreItem>
</file>

<file path=customXml/itemProps2.xml><?xml version="1.0" encoding="utf-8"?>
<ds:datastoreItem xmlns:ds="http://schemas.openxmlformats.org/officeDocument/2006/customXml" ds:itemID="{537FF7EF-8846-41EE-89CA-557680CF9023}">
  <ds:schemaRefs>
    <ds:schemaRef ds:uri="http://schemas.microsoft.com/sharepoint/event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617D0549-B69C-4BA8-9904-5BA6184B39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2024-04-16T10:48:46Z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a1066ed6-eca1-48f3-a270-78fd39c3e482</vt:lpwstr>
  </property>
</Properties>
</file>